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020" activeTab="1"/>
  </bookViews>
  <sheets>
    <sheet name="от 1 года до 3х лет" sheetId="6" r:id="rId1"/>
    <sheet name="от 3х до 7 лет " sheetId="4" r:id="rId2"/>
  </sheets>
  <definedNames>
    <definedName name="_xlnm._FilterDatabase" localSheetId="1" hidden="1">'от 3х до 7 лет '!$A$1:$K$1065</definedName>
  </definedNames>
  <calcPr calcId="162913"/>
</workbook>
</file>

<file path=xl/calcChain.xml><?xml version="1.0" encoding="utf-8"?>
<calcChain xmlns="http://schemas.openxmlformats.org/spreadsheetml/2006/main">
  <c r="C617" i="4" l="1"/>
  <c r="C860" i="4"/>
  <c r="G860" i="4"/>
  <c r="H860" i="4"/>
  <c r="I860" i="4"/>
  <c r="J860" i="4"/>
  <c r="F860" i="4"/>
  <c r="C913" i="4"/>
  <c r="G913" i="4"/>
  <c r="H913" i="4"/>
  <c r="I913" i="4"/>
  <c r="J913" i="4"/>
  <c r="F913" i="4"/>
  <c r="C907" i="6"/>
  <c r="G907" i="6"/>
  <c r="H907" i="6"/>
  <c r="I907" i="6"/>
  <c r="J907" i="6"/>
  <c r="F907" i="6"/>
  <c r="C832" i="6" l="1"/>
  <c r="G832" i="6"/>
  <c r="H832" i="6"/>
  <c r="I832" i="6"/>
  <c r="J832" i="6"/>
  <c r="F832" i="6"/>
  <c r="C795" i="6"/>
  <c r="G795" i="6"/>
  <c r="H795" i="6"/>
  <c r="I795" i="6"/>
  <c r="J795" i="6"/>
  <c r="F795" i="6"/>
  <c r="C713" i="6"/>
  <c r="F713" i="6"/>
  <c r="C801" i="4" l="1"/>
  <c r="C838" i="4"/>
  <c r="G838" i="4"/>
  <c r="H838" i="4"/>
  <c r="I838" i="4"/>
  <c r="J838" i="4"/>
  <c r="F838" i="4"/>
  <c r="G801" i="4" l="1"/>
  <c r="H801" i="4"/>
  <c r="I801" i="4"/>
  <c r="J801" i="4"/>
  <c r="F801" i="4"/>
  <c r="C719" i="4"/>
  <c r="F719" i="4"/>
  <c r="G719" i="4"/>
  <c r="H719" i="4"/>
  <c r="I719" i="4"/>
  <c r="J719" i="4"/>
  <c r="C737" i="4"/>
  <c r="F737" i="4"/>
  <c r="C731" i="6"/>
  <c r="F731" i="6"/>
  <c r="G713" i="6"/>
  <c r="H713" i="6"/>
  <c r="I713" i="6"/>
  <c r="J713" i="6"/>
  <c r="C628" i="6"/>
  <c r="G628" i="6"/>
  <c r="H628" i="6"/>
  <c r="I628" i="6"/>
  <c r="J628" i="6"/>
  <c r="F628" i="6"/>
  <c r="C633" i="4"/>
  <c r="F633" i="4"/>
  <c r="G633" i="4"/>
  <c r="H633" i="4"/>
  <c r="I633" i="4"/>
  <c r="J633" i="4"/>
  <c r="C567" i="4"/>
  <c r="G567" i="4"/>
  <c r="H567" i="4"/>
  <c r="I567" i="4"/>
  <c r="J567" i="4"/>
  <c r="F567" i="4"/>
  <c r="F541" i="6"/>
  <c r="C541" i="6"/>
  <c r="C544" i="4"/>
  <c r="F544" i="4"/>
  <c r="F489" i="6"/>
  <c r="C492" i="4"/>
  <c r="G492" i="4"/>
  <c r="H492" i="4"/>
  <c r="I492" i="4"/>
  <c r="J492" i="4"/>
  <c r="F492" i="4"/>
  <c r="C489" i="6"/>
  <c r="G489" i="6"/>
  <c r="H489" i="6"/>
  <c r="I489" i="6"/>
  <c r="J489" i="6"/>
  <c r="C382" i="6"/>
  <c r="G382" i="6"/>
  <c r="H382" i="6"/>
  <c r="I382" i="6"/>
  <c r="J382" i="6"/>
  <c r="F382" i="6"/>
  <c r="C379" i="4"/>
  <c r="G379" i="4"/>
  <c r="H379" i="4"/>
  <c r="I379" i="4"/>
  <c r="J379" i="4"/>
  <c r="F379" i="4"/>
  <c r="C612" i="6" l="1"/>
  <c r="F466" i="6"/>
  <c r="C466" i="6"/>
  <c r="C469" i="4"/>
  <c r="F469" i="4"/>
  <c r="C445" i="4"/>
  <c r="G445" i="4"/>
  <c r="H445" i="4"/>
  <c r="I445" i="4"/>
  <c r="J445" i="4"/>
  <c r="F445" i="4"/>
  <c r="C357" i="4"/>
  <c r="G357" i="4"/>
  <c r="H357" i="4"/>
  <c r="I357" i="4"/>
  <c r="J357" i="4"/>
  <c r="F357" i="4"/>
  <c r="C339" i="4"/>
  <c r="G339" i="4"/>
  <c r="H339" i="4"/>
  <c r="I339" i="4"/>
  <c r="J339" i="4"/>
  <c r="F339" i="4"/>
  <c r="C343" i="6"/>
  <c r="G343" i="6"/>
  <c r="H343" i="6"/>
  <c r="I343" i="6"/>
  <c r="J343" i="6"/>
  <c r="F343" i="6"/>
  <c r="C283" i="6"/>
  <c r="C266" i="6"/>
  <c r="G266" i="6"/>
  <c r="H266" i="6"/>
  <c r="I266" i="6"/>
  <c r="J266" i="6"/>
  <c r="F266" i="6"/>
  <c r="C279" i="4"/>
  <c r="C262" i="4"/>
  <c r="G262" i="4"/>
  <c r="H262" i="4"/>
  <c r="I262" i="4"/>
  <c r="J262" i="4"/>
  <c r="F262" i="4"/>
  <c r="F279" i="4"/>
  <c r="C163" i="4" l="1"/>
  <c r="F163" i="4"/>
  <c r="C167" i="6"/>
  <c r="F167" i="6"/>
  <c r="C69" i="6"/>
  <c r="G69" i="6"/>
  <c r="H69" i="6"/>
  <c r="I69" i="6"/>
  <c r="J69" i="6"/>
  <c r="F69" i="6"/>
  <c r="C66" i="4"/>
  <c r="G66" i="4"/>
  <c r="H66" i="4"/>
  <c r="I66" i="4"/>
  <c r="J66" i="4"/>
  <c r="F66" i="4"/>
  <c r="F924" i="6" l="1"/>
  <c r="C924" i="6"/>
  <c r="G924" i="6"/>
  <c r="H924" i="6"/>
  <c r="I924" i="6"/>
  <c r="J924" i="6"/>
  <c r="C925" i="6" l="1"/>
  <c r="G857" i="6"/>
  <c r="H857" i="6"/>
  <c r="I857" i="6"/>
  <c r="J857" i="6"/>
  <c r="F857" i="6"/>
  <c r="G854" i="6"/>
  <c r="H854" i="6"/>
  <c r="I854" i="6"/>
  <c r="J854" i="6"/>
  <c r="F854" i="6"/>
  <c r="G758" i="6" l="1"/>
  <c r="H758" i="6"/>
  <c r="I758" i="6"/>
  <c r="J758" i="6"/>
  <c r="F758" i="6"/>
  <c r="G731" i="6"/>
  <c r="H731" i="6"/>
  <c r="I731" i="6"/>
  <c r="J731" i="6"/>
  <c r="C833" i="6" l="1"/>
  <c r="C649" i="6"/>
  <c r="C732" i="6" s="1"/>
  <c r="G649" i="6"/>
  <c r="H649" i="6"/>
  <c r="I649" i="6"/>
  <c r="J649" i="6"/>
  <c r="F649" i="6"/>
  <c r="F612" i="6"/>
  <c r="G612" i="6"/>
  <c r="H612" i="6"/>
  <c r="I612" i="6"/>
  <c r="J612" i="6"/>
  <c r="G163" i="4"/>
  <c r="H163" i="4"/>
  <c r="I163" i="4"/>
  <c r="J163" i="4"/>
  <c r="C563" i="6"/>
  <c r="G563" i="6"/>
  <c r="H563" i="6"/>
  <c r="I563" i="6"/>
  <c r="J563" i="6"/>
  <c r="F563" i="6"/>
  <c r="C524" i="6"/>
  <c r="G524" i="6"/>
  <c r="H524" i="6"/>
  <c r="I524" i="6"/>
  <c r="J524" i="6"/>
  <c r="F524" i="6"/>
  <c r="G541" i="6"/>
  <c r="H541" i="6"/>
  <c r="I541" i="6"/>
  <c r="J541" i="6"/>
  <c r="G466" i="6"/>
  <c r="H466" i="6"/>
  <c r="I466" i="6"/>
  <c r="J466" i="6"/>
  <c r="C629" i="6" l="1"/>
  <c r="G386" i="6" l="1"/>
  <c r="H386" i="6"/>
  <c r="I386" i="6"/>
  <c r="J386" i="6"/>
  <c r="F386" i="6"/>
  <c r="G305" i="6"/>
  <c r="H305" i="6"/>
  <c r="I305" i="6"/>
  <c r="J305" i="6"/>
  <c r="F305" i="6"/>
  <c r="C361" i="6"/>
  <c r="G361" i="6"/>
  <c r="H361" i="6"/>
  <c r="I361" i="6"/>
  <c r="J361" i="6"/>
  <c r="F361" i="6"/>
  <c r="G308" i="6"/>
  <c r="H308" i="6"/>
  <c r="I308" i="6"/>
  <c r="J308" i="6"/>
  <c r="F308" i="6"/>
  <c r="C305" i="6" l="1"/>
  <c r="G283" i="6"/>
  <c r="H283" i="6"/>
  <c r="I283" i="6"/>
  <c r="J283" i="6"/>
  <c r="F283" i="6"/>
  <c r="G217" i="6"/>
  <c r="H217" i="6"/>
  <c r="I217" i="6"/>
  <c r="J217" i="6"/>
  <c r="F217" i="6"/>
  <c r="C213" i="6"/>
  <c r="G213" i="6"/>
  <c r="H213" i="6"/>
  <c r="I213" i="6"/>
  <c r="J213" i="6"/>
  <c r="F213" i="6"/>
  <c r="C189" i="6"/>
  <c r="G189" i="6"/>
  <c r="H189" i="6"/>
  <c r="I189" i="6"/>
  <c r="J189" i="6"/>
  <c r="F189" i="6"/>
  <c r="C190" i="6" l="1"/>
  <c r="G167" i="6"/>
  <c r="H167" i="6"/>
  <c r="I167" i="6"/>
  <c r="J167" i="6"/>
  <c r="G127" i="6"/>
  <c r="H127" i="6"/>
  <c r="I127" i="6"/>
  <c r="J127" i="6"/>
  <c r="F127" i="6"/>
  <c r="C102" i="6"/>
  <c r="C28" i="6"/>
  <c r="F32" i="6"/>
  <c r="G28" i="6"/>
  <c r="H28" i="6"/>
  <c r="I28" i="6"/>
  <c r="J28" i="6"/>
  <c r="F28" i="6"/>
  <c r="G102" i="6"/>
  <c r="H102" i="6"/>
  <c r="I102" i="6"/>
  <c r="J102" i="6"/>
  <c r="F102" i="6"/>
  <c r="G32" i="6" l="1"/>
  <c r="H32" i="6"/>
  <c r="I32" i="6"/>
  <c r="J32" i="6"/>
  <c r="J754" i="6"/>
  <c r="J833" i="6" s="1"/>
  <c r="I754" i="6"/>
  <c r="I833" i="6" s="1"/>
  <c r="H754" i="6"/>
  <c r="H833" i="6" s="1"/>
  <c r="G754" i="6"/>
  <c r="G833" i="6" s="1"/>
  <c r="F754" i="6"/>
  <c r="F833" i="6" s="1"/>
  <c r="J652" i="6"/>
  <c r="J732" i="6" s="1"/>
  <c r="I652" i="6"/>
  <c r="I732" i="6" s="1"/>
  <c r="H652" i="6"/>
  <c r="H732" i="6" s="1"/>
  <c r="G652" i="6"/>
  <c r="G732" i="6" s="1"/>
  <c r="F652" i="6"/>
  <c r="F732" i="6" s="1"/>
  <c r="J567" i="6"/>
  <c r="J629" i="6" s="1"/>
  <c r="I567" i="6"/>
  <c r="I629" i="6" s="1"/>
  <c r="H567" i="6"/>
  <c r="H629" i="6" s="1"/>
  <c r="G567" i="6"/>
  <c r="G629" i="6" s="1"/>
  <c r="F567" i="6"/>
  <c r="F629" i="6" s="1"/>
  <c r="C542" i="6"/>
  <c r="J492" i="6"/>
  <c r="I492" i="6"/>
  <c r="H492" i="6"/>
  <c r="G492" i="6"/>
  <c r="F492" i="6"/>
  <c r="C467" i="6"/>
  <c r="C362" i="6"/>
  <c r="C284" i="6"/>
  <c r="J124" i="6"/>
  <c r="J190" i="6" s="1"/>
  <c r="I124" i="6"/>
  <c r="I190" i="6" s="1"/>
  <c r="H124" i="6"/>
  <c r="H190" i="6" s="1"/>
  <c r="G124" i="6"/>
  <c r="G190" i="6" s="1"/>
  <c r="F124" i="6"/>
  <c r="F190" i="6" s="1"/>
  <c r="C103" i="6"/>
  <c r="G383" i="4"/>
  <c r="H383" i="4"/>
  <c r="I383" i="4"/>
  <c r="J383" i="4"/>
  <c r="F383" i="4"/>
  <c r="F930" i="4"/>
  <c r="G930" i="4"/>
  <c r="H930" i="4"/>
  <c r="I930" i="4"/>
  <c r="J930" i="4"/>
  <c r="C931" i="4"/>
  <c r="C926" i="6" l="1"/>
  <c r="C927" i="6" s="1"/>
  <c r="G467" i="6"/>
  <c r="G542" i="6" s="1"/>
  <c r="J103" i="6"/>
  <c r="G925" i="6"/>
  <c r="F103" i="6"/>
  <c r="F362" i="6"/>
  <c r="J362" i="6"/>
  <c r="I284" i="6"/>
  <c r="G103" i="6"/>
  <c r="G284" i="6"/>
  <c r="F284" i="6"/>
  <c r="J284" i="6"/>
  <c r="H362" i="6"/>
  <c r="G362" i="6"/>
  <c r="I467" i="6"/>
  <c r="I542" i="6" s="1"/>
  <c r="H467" i="6"/>
  <c r="H542" i="6" s="1"/>
  <c r="I925" i="6"/>
  <c r="H925" i="6"/>
  <c r="I103" i="6"/>
  <c r="H284" i="6"/>
  <c r="I362" i="6"/>
  <c r="F467" i="6"/>
  <c r="F542" i="6" s="1"/>
  <c r="J467" i="6"/>
  <c r="J542" i="6" s="1"/>
  <c r="F925" i="6"/>
  <c r="J925" i="6"/>
  <c r="H103" i="6"/>
  <c r="F926" i="6" l="1"/>
  <c r="F927" i="6" s="1"/>
  <c r="J926" i="6"/>
  <c r="J927" i="6" s="1"/>
  <c r="H926" i="6"/>
  <c r="H927" i="6" s="1"/>
  <c r="I926" i="6"/>
  <c r="I927" i="6" s="1"/>
  <c r="G926" i="6"/>
  <c r="G927" i="6" s="1"/>
  <c r="F760" i="4"/>
  <c r="F764" i="4"/>
  <c r="C760" i="4"/>
  <c r="G760" i="4"/>
  <c r="H760" i="4"/>
  <c r="I760" i="4"/>
  <c r="J760" i="4"/>
  <c r="G737" i="4"/>
  <c r="H737" i="4"/>
  <c r="I737" i="4"/>
  <c r="J737" i="4"/>
  <c r="F839" i="4" l="1"/>
  <c r="G658" i="4" l="1"/>
  <c r="H658" i="4"/>
  <c r="I658" i="4"/>
  <c r="J658" i="4"/>
  <c r="F658" i="4"/>
  <c r="C655" i="4"/>
  <c r="G655" i="4"/>
  <c r="H655" i="4"/>
  <c r="I655" i="4"/>
  <c r="J655" i="4"/>
  <c r="F655" i="4"/>
  <c r="G617" i="4"/>
  <c r="H617" i="4"/>
  <c r="I617" i="4"/>
  <c r="J617" i="4"/>
  <c r="F617" i="4"/>
  <c r="G571" i="4"/>
  <c r="H571" i="4"/>
  <c r="I571" i="4"/>
  <c r="J571" i="4"/>
  <c r="F571" i="4"/>
  <c r="C527" i="4"/>
  <c r="C545" i="4" s="1"/>
  <c r="G527" i="4"/>
  <c r="H527" i="4"/>
  <c r="I527" i="4"/>
  <c r="J527" i="4"/>
  <c r="F527" i="4"/>
  <c r="G544" i="4"/>
  <c r="H544" i="4"/>
  <c r="I544" i="4"/>
  <c r="J544" i="4"/>
  <c r="G495" i="4"/>
  <c r="H495" i="4"/>
  <c r="I495" i="4"/>
  <c r="J495" i="4"/>
  <c r="F495" i="4"/>
  <c r="G469" i="4"/>
  <c r="H469" i="4"/>
  <c r="I469" i="4"/>
  <c r="J469" i="4"/>
  <c r="C470" i="4" l="1"/>
  <c r="F301" i="4" l="1"/>
  <c r="C301" i="4"/>
  <c r="C358" i="4" s="1"/>
  <c r="G301" i="4"/>
  <c r="H301" i="4"/>
  <c r="I301" i="4"/>
  <c r="J301" i="4"/>
  <c r="C121" i="4"/>
  <c r="C27" i="4"/>
  <c r="C209" i="4"/>
  <c r="F209" i="4"/>
  <c r="G209" i="4"/>
  <c r="H209" i="4"/>
  <c r="I209" i="4"/>
  <c r="J209" i="4"/>
  <c r="G279" i="4"/>
  <c r="H279" i="4"/>
  <c r="I279" i="4"/>
  <c r="J279" i="4"/>
  <c r="G213" i="4"/>
  <c r="H213" i="4"/>
  <c r="I213" i="4"/>
  <c r="J213" i="4"/>
  <c r="F213" i="4"/>
  <c r="C185" i="4"/>
  <c r="G185" i="4" l="1"/>
  <c r="H185" i="4"/>
  <c r="I185" i="4"/>
  <c r="J185" i="4"/>
  <c r="F185" i="4"/>
  <c r="G124" i="4" l="1"/>
  <c r="H124" i="4"/>
  <c r="I124" i="4"/>
  <c r="J124" i="4"/>
  <c r="F124" i="4"/>
  <c r="C99" i="4" l="1"/>
  <c r="G99" i="4"/>
  <c r="H99" i="4"/>
  <c r="I99" i="4"/>
  <c r="J99" i="4"/>
  <c r="F99" i="4"/>
  <c r="G31" i="4" l="1"/>
  <c r="H31" i="4"/>
  <c r="I31" i="4"/>
  <c r="J31" i="4"/>
  <c r="F31" i="4"/>
  <c r="C100" i="4"/>
  <c r="G27" i="4"/>
  <c r="H27" i="4"/>
  <c r="I27" i="4"/>
  <c r="J27" i="4"/>
  <c r="F27" i="4"/>
  <c r="J863" i="4"/>
  <c r="J931" i="4" s="1"/>
  <c r="I863" i="4"/>
  <c r="I931" i="4" s="1"/>
  <c r="H863" i="4"/>
  <c r="H931" i="4" s="1"/>
  <c r="G863" i="4"/>
  <c r="G931" i="4" s="1"/>
  <c r="F863" i="4"/>
  <c r="F931" i="4" s="1"/>
  <c r="C839" i="4"/>
  <c r="J764" i="4"/>
  <c r="I764" i="4"/>
  <c r="H764" i="4"/>
  <c r="G764" i="4"/>
  <c r="J738" i="4"/>
  <c r="I738" i="4"/>
  <c r="H738" i="4"/>
  <c r="G738" i="4"/>
  <c r="F738" i="4"/>
  <c r="C738" i="4"/>
  <c r="C634" i="4"/>
  <c r="C932" i="4" s="1"/>
  <c r="J304" i="4"/>
  <c r="I304" i="4"/>
  <c r="H304" i="4"/>
  <c r="G304" i="4"/>
  <c r="F304" i="4"/>
  <c r="C280" i="4"/>
  <c r="C186" i="4"/>
  <c r="J121" i="4"/>
  <c r="I121" i="4"/>
  <c r="H121" i="4"/>
  <c r="G121" i="4"/>
  <c r="F121" i="4"/>
  <c r="F186" i="4" s="1"/>
  <c r="H100" i="4" l="1"/>
  <c r="F100" i="4"/>
  <c r="G100" i="4"/>
  <c r="J100" i="4"/>
  <c r="I100" i="4"/>
  <c r="H186" i="4"/>
  <c r="F634" i="4"/>
  <c r="J634" i="4"/>
  <c r="G839" i="4"/>
  <c r="F470" i="4"/>
  <c r="F545" i="4" s="1"/>
  <c r="J470" i="4"/>
  <c r="J545" i="4" s="1"/>
  <c r="I470" i="4"/>
  <c r="I545" i="4" s="1"/>
  <c r="G634" i="4"/>
  <c r="H839" i="4"/>
  <c r="I280" i="4"/>
  <c r="H470" i="4"/>
  <c r="H545" i="4" s="1"/>
  <c r="H634" i="4"/>
  <c r="G280" i="4"/>
  <c r="F280" i="4"/>
  <c r="J280" i="4"/>
  <c r="H358" i="4"/>
  <c r="G358" i="4"/>
  <c r="G470" i="4"/>
  <c r="G545" i="4" s="1"/>
  <c r="I634" i="4"/>
  <c r="I839" i="4"/>
  <c r="J186" i="4"/>
  <c r="I186" i="4"/>
  <c r="H280" i="4"/>
  <c r="I358" i="4"/>
  <c r="J839" i="4"/>
  <c r="G186" i="4"/>
  <c r="F358" i="4"/>
  <c r="J358" i="4"/>
  <c r="F932" i="4" l="1"/>
  <c r="F933" i="4" s="1"/>
  <c r="I932" i="4"/>
  <c r="I933" i="4" s="1"/>
  <c r="H932" i="4"/>
  <c r="H933" i="4" s="1"/>
  <c r="J932" i="4"/>
  <c r="J933" i="4" s="1"/>
  <c r="G932" i="4"/>
  <c r="G933" i="4" s="1"/>
  <c r="C933" i="4"/>
</calcChain>
</file>

<file path=xl/sharedStrings.xml><?xml version="1.0" encoding="utf-8"?>
<sst xmlns="http://schemas.openxmlformats.org/spreadsheetml/2006/main" count="2659" uniqueCount="480">
  <si>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</si>
  <si>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</si>
  <si>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</si>
  <si>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</si>
  <si>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</si>
  <si>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>Пищевые   вещества</t>
  </si>
  <si>
    <t>Витамин</t>
  </si>
  <si>
    <t>Сборник рецептур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</si>
  <si>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</si>
  <si>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</si>
  <si>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</si>
  <si>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</si>
  <si>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</si>
  <si>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</si>
  <si>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</si>
  <si>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</si>
  <si>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</si>
  <si>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</si>
  <si>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</si>
  <si>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</si>
  <si>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</si>
  <si>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</si>
  <si>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</si>
  <si>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</si>
  <si>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</si>
  <si>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</si>
  <si>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</si>
  <si>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</si>
  <si>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</si>
  <si>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</si>
  <si>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</si>
  <si>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</si>
  <si>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</si>
  <si>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</si>
  <si>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</si>
  <si>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</si>
  <si>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</si>
  <si>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</si>
  <si>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</si>
  <si>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</si>
  <si>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</si>
  <si>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</si>
  <si>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</si>
  <si>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</si>
  <si>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</si>
  <si>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</si>
  <si>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</si>
  <si>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</si>
  <si>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</si>
  <si>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</si>
  <si>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</si>
  <si>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</si>
  <si>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</si>
  <si>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</si>
  <si>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</si>
  <si>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</si>
  <si>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</si>
  <si>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</si>
  <si>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вафли</t>
  </si>
  <si>
    <t>Творог</t>
  </si>
  <si>
    <t>крупа манная</t>
  </si>
  <si>
    <t>Чай с сахаром и лимоном</t>
  </si>
  <si>
    <t>лимон</t>
  </si>
  <si>
    <t>День 3 - ий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</si>
  <si>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</si>
  <si>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</si>
  <si>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</si>
  <si>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</si>
  <si>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</si>
  <si>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</si>
  <si>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</si>
  <si>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</si>
  <si>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</si>
  <si>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150</t>
  </si>
  <si>
    <t>День 5 - ый</t>
  </si>
  <si>
    <t>мука пшеничная</t>
  </si>
  <si>
    <t>дрожжи сухие</t>
  </si>
  <si>
    <t>масса отварной рыбы</t>
  </si>
  <si>
    <t>макаронные изделия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</si>
  <si>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</si>
  <si>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</si>
  <si>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</si>
  <si>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</si>
  <si>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</si>
  <si>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</si>
  <si>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</si>
  <si>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лук репчатый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</si>
  <si>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</si>
  <si>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</si>
  <si>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</si>
  <si>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</si>
  <si>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</si>
  <si>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</si>
  <si>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</si>
  <si>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</si>
  <si>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</si>
  <si>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</si>
  <si>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</si>
  <si>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</si>
  <si>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</si>
  <si>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</si>
  <si>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</si>
  <si>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</si>
  <si>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</si>
  <si>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</si>
  <si>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</si>
  <si>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</si>
  <si>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</si>
  <si>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</si>
  <si>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</si>
  <si>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</si>
  <si>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</si>
  <si>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</si>
  <si>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</si>
  <si>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</si>
  <si>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</si>
  <si>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</si>
  <si>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томатная паста</t>
  </si>
  <si>
    <t>№394 СБ дошк 2016</t>
  </si>
  <si>
    <t>ТТК №3</t>
  </si>
  <si>
    <t>Бульон</t>
  </si>
  <si>
    <t>масса теста</t>
  </si>
  <si>
    <t>масса припущенного лука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</si>
  <si>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</si>
  <si>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</si>
  <si>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</si>
  <si>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</si>
  <si>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</si>
  <si>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</si>
  <si>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</si>
  <si>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</si>
  <si>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</si>
  <si>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</si>
  <si>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</si>
  <si>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</si>
  <si>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</si>
  <si>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</si>
  <si>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№219 Сб дошк 2016</t>
  </si>
  <si>
    <t>масса готовых фрикаделек</t>
  </si>
  <si>
    <t>ТТК № 6Д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</si>
  <si>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</si>
  <si>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</si>
  <si>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</si>
  <si>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</si>
  <si>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</si>
  <si>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</si>
  <si>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</si>
  <si>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масса пудинга</t>
  </si>
  <si>
    <t>Бутерброд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</si>
  <si>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</si>
  <si>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</si>
  <si>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</si>
  <si>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</si>
  <si>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</si>
  <si>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</si>
  <si>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</si>
  <si>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</si>
  <si>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</si>
  <si>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110/20</t>
  </si>
  <si>
    <t>масса отварных сухофруктов</t>
  </si>
  <si>
    <t>повидло</t>
  </si>
  <si>
    <t>Утверждаю</t>
  </si>
  <si>
    <t xml:space="preserve">    Согласовано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</si>
  <si>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</si>
  <si>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</si>
  <si>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</si>
  <si>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</si>
  <si>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</si>
  <si>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</si>
  <si>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</si>
  <si>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</si>
  <si>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</si>
  <si>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</si>
  <si>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Сахарный песок</t>
  </si>
  <si>
    <t>Манная крупа</t>
  </si>
  <si>
    <t>№304 сб шк 2017</t>
  </si>
  <si>
    <t>День 6 - ый</t>
  </si>
  <si>
    <t>хлеб пшеничный</t>
  </si>
  <si>
    <t>День 7- ой</t>
  </si>
  <si>
    <t>180/7</t>
  </si>
  <si>
    <t>День 8 - ой</t>
  </si>
  <si>
    <t>День 9- ый</t>
  </si>
  <si>
    <t>или фарш рыбный</t>
  </si>
  <si>
    <t>2 неделя</t>
  </si>
  <si>
    <t>Каша "Дружба"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</si>
  <si>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</si>
  <si>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</si>
  <si>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</si>
  <si>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 xml:space="preserve"> 45/15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</si>
  <si>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</si>
  <si>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</si>
  <si>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</si>
  <si>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</si>
  <si>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</si>
  <si>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</si>
  <si>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180/3</t>
  </si>
  <si>
    <t>180/6</t>
  </si>
  <si>
    <t>30/5/5</t>
  </si>
  <si>
    <t>180/6/7</t>
  </si>
  <si>
    <t>40/20</t>
  </si>
  <si>
    <t>110/2</t>
  </si>
  <si>
    <t>140/3</t>
  </si>
  <si>
    <t>УПЛОТНЕННЫЙ ПОЛДНИК</t>
  </si>
  <si>
    <t>Крупа ячневая</t>
  </si>
  <si>
    <t>Кисель</t>
  </si>
  <si>
    <t>Кисель-концентрат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</si>
  <si>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</si>
  <si>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</si>
  <si>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</si>
  <si>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</si>
  <si>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</si>
  <si>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t>Напиток из шиповника</t>
  </si>
  <si>
    <t>Каша ячневая молочная с маслом сливочным</t>
  </si>
  <si>
    <t>ТТК №10Д</t>
  </si>
  <si>
    <t>Пудинг творожный с повидлом</t>
  </si>
  <si>
    <t>Компот из свежих яблок</t>
  </si>
  <si>
    <t xml:space="preserve">шиповник </t>
  </si>
  <si>
    <t>№399 сб дошк 2016</t>
  </si>
  <si>
    <t>40/40</t>
  </si>
  <si>
    <t>клецки:</t>
  </si>
  <si>
    <t>масса готовых клецек</t>
  </si>
  <si>
    <t>130/2</t>
  </si>
  <si>
    <t>№205 сб шк 2017</t>
  </si>
  <si>
    <t>ТТК 580/а от 24.06.2020</t>
  </si>
  <si>
    <t>шиповник</t>
  </si>
  <si>
    <t>цыплята-бройлеры с/м</t>
  </si>
  <si>
    <t>30/30</t>
  </si>
  <si>
    <t xml:space="preserve">Шиповник </t>
  </si>
  <si>
    <t>или фарш говяжий</t>
  </si>
  <si>
    <t>масса пф</t>
  </si>
  <si>
    <t>Сборник национальных блюд и кулинарных изделий Стр. 150 СБ Казань 1997</t>
  </si>
  <si>
    <t>мука пшеничная в/с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</si>
  <si>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</si>
  <si>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</si>
  <si>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</si>
  <si>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</si>
  <si>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</si>
  <si>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Повидло</t>
  </si>
  <si>
    <t>ТТК</t>
  </si>
  <si>
    <t>Плов из отварной птицы</t>
  </si>
  <si>
    <t>масса отварной птицы</t>
  </si>
  <si>
    <t>Плов из  отварной птицы</t>
  </si>
  <si>
    <t>масса готовой мякоти птицы</t>
  </si>
  <si>
    <t xml:space="preserve">ТТК </t>
  </si>
  <si>
    <t>Компот из урюка</t>
  </si>
  <si>
    <t>урюк</t>
  </si>
  <si>
    <t>говядина (котлетное мясо б/к)</t>
  </si>
  <si>
    <t>№414 Дели 2016</t>
  </si>
  <si>
    <t>№1 Дели 2016</t>
  </si>
  <si>
    <t>№249 СБдошк 2016</t>
  </si>
  <si>
    <t>№394 сб дошк 2016</t>
  </si>
  <si>
    <t>180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</si>
  <si>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</si>
  <si>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</si>
  <si>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</si>
  <si>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</si>
  <si>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</si>
  <si>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Наименование блюд и продуктов</t>
  </si>
  <si>
    <t>зеленый горошек к/с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</si>
  <si>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</si>
  <si>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</si>
  <si>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</si>
  <si>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</si>
  <si>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</si>
  <si>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</si>
  <si>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Картофель запеченный</t>
  </si>
  <si>
    <t>бульон или вода</t>
  </si>
  <si>
    <t xml:space="preserve">картофель </t>
  </si>
  <si>
    <t>№147 сб шк 2017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</si>
  <si>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</si>
  <si>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</si>
  <si>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</si>
  <si>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</si>
  <si>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</si>
  <si>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</si>
  <si>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>№222 Сб дошк 2016</t>
  </si>
  <si>
    <t>Борщ  со свежей капустой, картофелем на курином бульоне,со сметаной</t>
  </si>
  <si>
    <t>Пудинг творожный запеченный с повидлом</t>
  </si>
  <si>
    <t>ТТК №753 от 20.08.2022</t>
  </si>
  <si>
    <t>Булочка сладкая</t>
  </si>
  <si>
    <t>40/30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</si>
  <si>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</si>
  <si>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Чай с молоком, сахаром</t>
  </si>
  <si>
    <t>Примерное 10-дневное меню</t>
  </si>
  <si>
    <t>ИТОГО за 10 дней</t>
  </si>
  <si>
    <t>№260 сб рецептур 2017</t>
  </si>
  <si>
    <t>Индейки тушеная с овощами по- татарски</t>
  </si>
  <si>
    <t>филе индейки</t>
  </si>
  <si>
    <t>масса отварного филе индейки</t>
  </si>
  <si>
    <t>Индейка тушеная с овощами по- татарски</t>
  </si>
  <si>
    <t>индейка филе</t>
  </si>
  <si>
    <t>№3 сб дошк 2016</t>
  </si>
  <si>
    <t>№339 СБ дошк 2016</t>
  </si>
  <si>
    <t>№410, 411 Дели 2016</t>
  </si>
  <si>
    <t>табл 6 стр 136, Дели +, 2012</t>
  </si>
  <si>
    <t>табл 6 стр 134, Дели +, 2012</t>
  </si>
  <si>
    <t>№416 Дели 2016</t>
  </si>
  <si>
    <t>№63, сб дошк 2016</t>
  </si>
  <si>
    <t>№321, сб дошк 2016</t>
  </si>
  <si>
    <t>№342 сб шк 2017</t>
  </si>
  <si>
    <t>табл 6 стр 144, Дели +, 2012</t>
  </si>
  <si>
    <t>№251 сб дошк 2016</t>
  </si>
  <si>
    <t>№412 Дели 2016</t>
  </si>
  <si>
    <t>№418 Дели 2016</t>
  </si>
  <si>
    <t>№413 сб дошк 2016</t>
  </si>
  <si>
    <t>дошк. 2016</t>
  </si>
  <si>
    <t xml:space="preserve">№87 СБ дошк. 2016 </t>
  </si>
  <si>
    <t>№148, сб дошк 2016</t>
  </si>
  <si>
    <t>№366, сб дошк 2016</t>
  </si>
  <si>
    <t>№229, сб дошк 2016</t>
  </si>
  <si>
    <t>№73, сб дошк 2016</t>
  </si>
  <si>
    <t>№94 сб дошк 2016</t>
  </si>
  <si>
    <t>№1 Дели 2010</t>
  </si>
  <si>
    <t>№63 сб дошк 2016</t>
  </si>
  <si>
    <t>№321 сб дошк 2016</t>
  </si>
  <si>
    <t>№251, сб дошк 2016</t>
  </si>
  <si>
    <t>№392 Дели 2010</t>
  </si>
  <si>
    <t>№393 Дели 2010</t>
  </si>
  <si>
    <t>Салат из зеленого горошка к/с</t>
  </si>
  <si>
    <t>сахарный песок</t>
  </si>
  <si>
    <t>№10 Сб дошколь. 2016</t>
  </si>
  <si>
    <t>капуста свежая б/к</t>
  </si>
  <si>
    <t>№42, Сб дошк 2016</t>
  </si>
  <si>
    <t xml:space="preserve">морковь </t>
  </si>
  <si>
    <t>Салат из моркови с сахаром (молодой урожай)</t>
  </si>
  <si>
    <t>№21 сб дошк Дели2016</t>
  </si>
  <si>
    <t>масса прогретой капусты</t>
  </si>
  <si>
    <t>Гуляш из отварной говядины</t>
  </si>
  <si>
    <t>Икра кабачковая</t>
  </si>
  <si>
    <t>Салат из квашенной капусты</t>
  </si>
  <si>
    <t>Королевская ватрушка</t>
  </si>
  <si>
    <t>Суп картофельный с клецками на курином бульоне</t>
  </si>
  <si>
    <t>Салат из свеклы с яблоками</t>
  </si>
  <si>
    <t>Суп гороховый с картофелем, с мясными фрикадельками</t>
  </si>
  <si>
    <t>Макаронные изделия отварные с сыром</t>
  </si>
  <si>
    <t>Чай без сахара, с мармеладом</t>
  </si>
  <si>
    <t>Каша гречневая рассыпчатая с маслом сливочным</t>
  </si>
  <si>
    <t>Чай с сахаром, с яблоком</t>
  </si>
  <si>
    <t>№54 дошк. Сб 2016</t>
  </si>
  <si>
    <t>икра кабачковая</t>
  </si>
  <si>
    <t>№91сб дошк 2016</t>
  </si>
  <si>
    <r>
      <t>(катык, кефир</t>
    </r>
    <r>
      <rPr>
        <b/>
        <sz val="12"/>
        <color theme="1"/>
        <rFont val="Times New Roman"/>
        <family val="1"/>
        <charset val="204"/>
      </rPr>
      <t xml:space="preserve">, напиток ацидофильный, </t>
    </r>
    <r>
      <rPr>
        <sz val="12"/>
        <color theme="1"/>
        <rFont val="Times New Roman"/>
        <family val="1"/>
        <charset val="204"/>
      </rPr>
      <t>ряженка)</t>
    </r>
  </si>
  <si>
    <t xml:space="preserve">Салат из моркови с сахаром </t>
  </si>
  <si>
    <t>№42, сб шк 2017</t>
  </si>
  <si>
    <t>масса отварной говядины</t>
  </si>
  <si>
    <t xml:space="preserve">гречневая крупа </t>
  </si>
  <si>
    <t>№179 сб дошк 2016</t>
  </si>
  <si>
    <t>говядина лопатка б/к</t>
  </si>
  <si>
    <t>ТТК №810 от 15.02.2023</t>
  </si>
  <si>
    <t>посыпка низ:</t>
  </si>
  <si>
    <t>творожная начинка:</t>
  </si>
  <si>
    <t xml:space="preserve">Салат из свежей капусты  с морковью </t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</si>
  <si>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яблоки,или апельсин, или</t>
    </r>
    <r>
      <rPr>
        <b/>
        <sz val="11"/>
        <color theme="1"/>
        <rFont val="Times New Roman"/>
        <family val="1"/>
        <charset val="204"/>
      </rPr>
      <t xml:space="preserve"> банан</t>
    </r>
    <r>
      <rPr>
        <sz val="11"/>
        <color theme="1"/>
        <rFont val="Times New Roman"/>
        <family val="1"/>
        <charset val="204"/>
      </rPr>
      <t>,или мандарин)</t>
    </r>
  </si>
  <si>
    <t>табл 9 стр 186, Дели +, 2012</t>
  </si>
  <si>
    <t>цыплята-бройлеры потр. с/м</t>
  </si>
  <si>
    <t>№36 дошк. 2016</t>
  </si>
  <si>
    <t>свекла</t>
  </si>
  <si>
    <t>яблоки</t>
  </si>
  <si>
    <t>Макаронные изделия отварные, с маслом сливочным</t>
  </si>
  <si>
    <t>№183, сб шк 2017</t>
  </si>
  <si>
    <t>180/20</t>
  </si>
  <si>
    <t>Каша жидкая молочная гречневая,  с маслом сливочным</t>
  </si>
  <si>
    <t>апельсин</t>
  </si>
  <si>
    <t>Тефтели мясные</t>
  </si>
  <si>
    <t>СБ дошкольн. №303, 2016</t>
  </si>
  <si>
    <t xml:space="preserve">говядина (котлетное мясо б/к) </t>
  </si>
  <si>
    <t>Мука пшеничная в/с</t>
  </si>
  <si>
    <t xml:space="preserve">Рыба, тушеная с овощами </t>
  </si>
  <si>
    <t>№229 школьн. 2017</t>
  </si>
  <si>
    <t>минтай ПБГ</t>
  </si>
  <si>
    <t xml:space="preserve">соль </t>
  </si>
  <si>
    <t>сушки</t>
  </si>
  <si>
    <t>табл 6 стр 138, Дели +, 2012</t>
  </si>
  <si>
    <t>№87, 128 сб дошк 2016</t>
  </si>
  <si>
    <t>Салат из кукурузы к/с</t>
  </si>
  <si>
    <t>кукуруза к/с</t>
  </si>
  <si>
    <t>180/6/10</t>
  </si>
  <si>
    <t>№10, сб дошк 2016</t>
  </si>
  <si>
    <t>крупа рисовая</t>
  </si>
  <si>
    <t>капуста квашенная</t>
  </si>
  <si>
    <t>№47 Дели 2017</t>
  </si>
  <si>
    <t>фрикадельки куриные:</t>
  </si>
  <si>
    <t>цыплята-бройлеры потр с/м</t>
  </si>
  <si>
    <t>сыр голландский</t>
  </si>
  <si>
    <t>№204 Сб дошк 2016</t>
  </si>
  <si>
    <t>Винегрет овощной</t>
  </si>
  <si>
    <t>№46 сб дошк 2016</t>
  </si>
  <si>
    <t>180/10/7</t>
  </si>
  <si>
    <t>Тефтели мясные в томатном соусе</t>
  </si>
  <si>
    <t>масса готового соусо</t>
  </si>
  <si>
    <t>соус томатный:</t>
  </si>
  <si>
    <t>масса готовых тефтелей</t>
  </si>
  <si>
    <t>масса пассерованного лука репчатого</t>
  </si>
  <si>
    <t>СБ дошкольн. №303, 366, 2016</t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</si>
  <si>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яблоки,или</t>
    </r>
    <r>
      <rPr>
        <b/>
        <sz val="11"/>
        <color theme="1"/>
        <rFont val="Times New Roman"/>
        <family val="1"/>
        <charset val="204"/>
      </rPr>
      <t xml:space="preserve"> апельсин</t>
    </r>
    <r>
      <rPr>
        <sz val="11"/>
        <color theme="1"/>
        <rFont val="Times New Roman"/>
        <family val="1"/>
        <charset val="204"/>
      </rPr>
      <t>, или банан,или мандарин)</t>
    </r>
  </si>
  <si>
    <t>табл 9 стр 184, Дели +, 2012</t>
  </si>
  <si>
    <t>пряники</t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</si>
  <si>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</si>
  <si>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</si>
  <si>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</si>
  <si>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</si>
  <si>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Сок в инд.упаковке</t>
  </si>
  <si>
    <t>Салат из моркови с сахаром</t>
  </si>
  <si>
    <t>№293 сб рецептур 2017</t>
  </si>
  <si>
    <r>
      <t>(катык, кефир, напиток ацидофильный,</t>
    </r>
    <r>
      <rPr>
        <b/>
        <sz val="12"/>
        <color theme="1"/>
        <rFont val="Times New Roman"/>
        <family val="1"/>
        <charset val="204"/>
      </rPr>
      <t xml:space="preserve"> ряженка</t>
    </r>
    <r>
      <rPr>
        <sz val="12"/>
        <color theme="1"/>
        <rFont val="Times New Roman"/>
        <family val="1"/>
        <charset val="204"/>
      </rPr>
      <t>)</t>
    </r>
  </si>
  <si>
    <r>
      <t>(катык,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</si>
  <si>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ряженка)</t>
    </r>
  </si>
  <si>
    <r>
      <t>(катык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</si>
  <si>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</si>
  <si>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r>
      <t>(катык,</t>
    </r>
    <r>
      <rPr>
        <b/>
        <sz val="12"/>
        <color theme="1"/>
        <rFont val="Times New Roman"/>
        <family val="1"/>
        <charset val="204"/>
      </rPr>
      <t xml:space="preserve"> кефир,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</si>
  <si>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>посыпка верх:</t>
  </si>
  <si>
    <t>вода для фарша</t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</si>
  <si>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кефир, 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ряженка)</t>
    </r>
  </si>
  <si>
    <t>Борщ  со свежей капустой, с картофелем на курином бульоне, со сметаной</t>
  </si>
  <si>
    <t>Щи со свежей капустой, с картофелем, с мясными фрикадельками,  со сметаной</t>
  </si>
  <si>
    <t>Борщ  со свежей капустой, с картофелем на мясном бульоне, со сметаной</t>
  </si>
  <si>
    <t>170/10</t>
  </si>
  <si>
    <t xml:space="preserve">лук репчатый </t>
  </si>
  <si>
    <t>горох колотый</t>
  </si>
  <si>
    <t>Компот из свежих фруктов</t>
  </si>
  <si>
    <t>Сок в инд упаковке</t>
  </si>
  <si>
    <t>печенье (или крекер)</t>
  </si>
  <si>
    <t>Чай с сахаром, с яблоками</t>
  </si>
  <si>
    <t>150/5/10</t>
  </si>
  <si>
    <t>Жаркое по-домашнему из отварной птицы</t>
  </si>
  <si>
    <t>печенье/ или крекер</t>
  </si>
  <si>
    <t>Щи  со свежей капустой с картофелем,с мясными фрикадельками, со сметаной</t>
  </si>
  <si>
    <t>45/15</t>
  </si>
  <si>
    <t>Масса порции</t>
  </si>
  <si>
    <t>Кол - во (в г )</t>
  </si>
  <si>
    <t>Кол - во  (в г )</t>
  </si>
  <si>
    <t>Энергетическая ценность</t>
  </si>
  <si>
    <t>Ингридиенты</t>
  </si>
  <si>
    <t>крупа пшено</t>
  </si>
  <si>
    <t>масса подсушенной лапши</t>
  </si>
  <si>
    <t>170/6/10</t>
  </si>
  <si>
    <t>Сок в инд. упаковке</t>
  </si>
  <si>
    <r>
      <t xml:space="preserve">(катык, </t>
    </r>
    <r>
      <rPr>
        <b/>
        <sz val="12"/>
        <color theme="1"/>
        <rFont val="Times New Roman"/>
        <family val="1"/>
        <charset val="204"/>
      </rPr>
      <t xml:space="preserve">кефир,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</si>
  <si>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>Суп картофельный с рыбными фрикадельками</t>
  </si>
  <si>
    <t>№106,107 сб шк 2017</t>
  </si>
  <si>
    <t>фрикадельки рыбные:</t>
  </si>
  <si>
    <t>минтай ПБГ с/м</t>
  </si>
  <si>
    <t>Биточки "Домашние"</t>
  </si>
  <si>
    <t>Акт проработки от 25.12.2018 №569</t>
  </si>
  <si>
    <t>150/20</t>
  </si>
  <si>
    <t>Суп картофельный с пшенной крупой на бульоне из индейки</t>
  </si>
  <si>
    <t>Суп картофельный с пшенной крупой, с куриными фрикадельками</t>
  </si>
  <si>
    <t>Капуста тушеная с мясом</t>
  </si>
  <si>
    <t>ТТК №647 от 24.08.2022</t>
  </si>
  <si>
    <t>масса тушеной капусты</t>
  </si>
  <si>
    <t>масса пассерованного лука</t>
  </si>
  <si>
    <t>масса готового фарша</t>
  </si>
  <si>
    <t>масса соуса:</t>
  </si>
  <si>
    <t>Каша полбяная молочная с маслом сливочным</t>
  </si>
  <si>
    <t>ТТК №1Д</t>
  </si>
  <si>
    <t>Крупа полбяная</t>
  </si>
  <si>
    <t>Сок разливной</t>
  </si>
  <si>
    <t>Каша  полбяная молочная с маслом сливочным</t>
  </si>
  <si>
    <t>Молоко кипяченое</t>
  </si>
  <si>
    <t>№419 СБ дошк 2016</t>
  </si>
  <si>
    <t>(молоко)</t>
  </si>
  <si>
    <t>№419 Сб дошк 2016</t>
  </si>
  <si>
    <t>Гороховое пюре</t>
  </si>
  <si>
    <t>горох</t>
  </si>
  <si>
    <t>№199 сб шк 2017</t>
  </si>
  <si>
    <r>
      <t xml:space="preserve">(катык, кефир, </t>
    </r>
    <r>
      <rPr>
        <b/>
        <sz val="12"/>
        <color theme="1"/>
        <rFont val="Times New Roman"/>
        <family val="1"/>
        <charset val="204"/>
      </rPr>
      <t xml:space="preserve">напиток ацидофильный,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</si>
  <si>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(катык, кефир, </t>
    </r>
    <r>
      <rPr>
        <b/>
        <sz val="12"/>
        <color theme="1"/>
        <rFont val="Times New Roman"/>
        <family val="1"/>
        <charset val="204"/>
      </rPr>
      <t xml:space="preserve">напиток ацидофильный, </t>
    </r>
    <r>
      <rPr>
        <sz val="12"/>
        <color theme="1"/>
        <rFont val="Times New Roman"/>
        <family val="1"/>
        <charset val="204"/>
      </rPr>
      <t>ряженка)</t>
    </r>
  </si>
  <si>
    <t>Суп-лапша домашняя на бульоне из индейки</t>
  </si>
  <si>
    <t>Масса подсушенной  лапши</t>
  </si>
  <si>
    <t>Гуляш из отварной индейки</t>
  </si>
  <si>
    <t>филе индейки (филе грудок или бедра)</t>
  </si>
  <si>
    <t>Котлеты рыбные</t>
  </si>
  <si>
    <t>№234 сб шк 2017</t>
  </si>
  <si>
    <t>Суп картофельный с рисовой крупой и томатом, с куриными фрикадельками</t>
  </si>
  <si>
    <t>Директор ООО "АБК-Пэймент"</t>
  </si>
  <si>
    <t>Рахматуллин Р.Р.</t>
  </si>
  <si>
    <t xml:space="preserve">Компот из свежих фруктов </t>
  </si>
  <si>
    <t>апельсины</t>
  </si>
  <si>
    <t xml:space="preserve">апельсин </t>
  </si>
  <si>
    <t xml:space="preserve">                                                         яблоки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</si>
</sst>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6">
    <xf numFmtId="0" fontId="0" fillId="0" borderId="0" xfId="0"/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2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2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4" fillId="2" borderId="12" xfId="0" applyFont="1" applyFill="1" applyBorder="1"/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/>
    </xf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2" fontId="6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6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wrapText="1"/>
    </xf>
    <xf numFmtId="2" fontId="6" fillId="2" borderId="17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0" xfId="0" applyFont="1" applyFill="1"/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center"/>
    </xf>
    <xf numFmtId="0" fontId="6" fillId="2" borderId="0" xfId="0" applyFont="1" applyFill="1"/>
    <xf numFmtId="49" fontId="3" fillId="2" borderId="1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wrapText="1"/>
    </xf>
    <xf numFmtId="2" fontId="9" fillId="2" borderId="0" xfId="0" applyNumberFormat="1" applyFont="1" applyFill="1" applyAlignment="1">
      <alignment vertical="center" wrapText="1"/>
    </xf>
    <xf numFmtId="1" fontId="9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6" fillId="2" borderId="0" xfId="0" applyNumberFormat="1" applyFont="1" applyFill="1"/>
    <xf numFmtId="0" fontId="9" fillId="2" borderId="5" xfId="0" applyFont="1" applyFill="1" applyBorder="1" applyAlignment="1">
      <alignment horizontal="left" vertical="center" wrapText="1"/>
    </xf>
    <xf numFmtId="1" fontId="6" fillId="2" borderId="9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wrapText="1"/>
    </xf>
    <xf numFmtId="1" fontId="9" fillId="2" borderId="6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5" fillId="2" borderId="6" xfId="0" applyFont="1" applyFill="1" applyBorder="1"/>
    <xf numFmtId="0" fontId="0" fillId="2" borderId="6" xfId="0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3" fontId="6" fillId="2" borderId="9" xfId="0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vertical="center"/>
    </xf>
    <xf numFmtId="2" fontId="9" fillId="2" borderId="6" xfId="0" applyNumberFormat="1" applyFont="1" applyFill="1" applyBorder="1" applyAlignment="1">
      <alignment wrapText="1"/>
    </xf>
    <xf numFmtId="0" fontId="13" fillId="2" borderId="6" xfId="0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vertical="center" wrapText="1"/>
    </xf>
    <xf numFmtId="2" fontId="11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wrapText="1"/>
    </xf>
    <xf numFmtId="0" fontId="9" fillId="2" borderId="13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5" fillId="2" borderId="0" xfId="0" applyFont="1" applyFill="1"/>
    <xf numFmtId="2" fontId="3" fillId="2" borderId="5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2" fontId="9" fillId="2" borderId="0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0" fillId="2" borderId="0" xfId="0" applyFill="1"/>
    <xf numFmtId="0" fontId="3" fillId="2" borderId="8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0" xfId="0" applyFont="1" applyFill="1" applyBorder="1"/>
    <xf numFmtId="2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2" fontId="3" fillId="2" borderId="0" xfId="0" applyNumberFormat="1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right" wrapText="1"/>
    </xf>
    <xf numFmtId="2" fontId="2" fillId="2" borderId="0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/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vertical="top"/>
    </xf>
    <xf numFmtId="0" fontId="9" fillId="2" borderId="6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2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vertical="center" wrapText="1"/>
    </xf>
    <xf numFmtId="2" fontId="3" fillId="2" borderId="3" xfId="0" applyNumberFormat="1" applyFont="1" applyFill="1" applyBorder="1" applyAlignment="1">
      <alignment vertical="center" wrapText="1"/>
    </xf>
    <xf numFmtId="2" fontId="3" fillId="2" borderId="1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 wrapText="1"/>
    </xf>
    <xf numFmtId="2" fontId="3" fillId="2" borderId="2" xfId="0" applyNumberFormat="1" applyFont="1" applyFill="1" applyBorder="1" applyAlignment="1">
      <alignment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3" fillId="2" borderId="6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vertical="center" wrapText="1"/>
    </xf>
    <xf numFmtId="1" fontId="6" fillId="2" borderId="0" xfId="0" applyNumberFormat="1" applyFont="1" applyFill="1" applyAlignment="1">
      <alignment vertical="center" wrapText="1"/>
    </xf>
    <xf numFmtId="2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" fontId="6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left" vertical="center" wrapText="1"/>
    </xf>
    <xf numFmtId="2" fontId="3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vertical="center" wrapText="1"/>
    </xf>
    <xf numFmtId="164" fontId="6" fillId="2" borderId="0" xfId="0" applyNumberFormat="1" applyFont="1" applyFill="1" applyAlignment="1">
      <alignment vertical="center" wrapText="1"/>
    </xf>
    <xf numFmtId="2" fontId="5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5" fillId="2" borderId="0" xfId="0" applyNumberFormat="1" applyFont="1" applyFill="1"/>
    <xf numFmtId="2" fontId="4" fillId="2" borderId="9" xfId="0" applyNumberFormat="1" applyFont="1" applyFill="1" applyBorder="1"/>
    <xf numFmtId="2" fontId="2" fillId="2" borderId="2" xfId="0" applyNumberFormat="1" applyFont="1" applyFill="1" applyBorder="1" applyAlignment="1">
      <alignment wrapText="1"/>
    </xf>
    <xf numFmtId="2" fontId="3" fillId="2" borderId="9" xfId="0" applyNumberFormat="1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right" vertical="center" wrapText="1"/>
    </xf>
    <xf numFmtId="2" fontId="3" fillId="2" borderId="0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2" fontId="9" fillId="2" borderId="0" xfId="0" applyNumberFormat="1" applyFont="1" applyFill="1" applyBorder="1" applyAlignment="1">
      <alignment vertical="center" wrapText="1"/>
    </xf>
    <xf numFmtId="2" fontId="3" fillId="2" borderId="9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right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right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0" fontId="2" fillId="2" borderId="0" xfId="0" applyFont="1" applyFill="1" applyBorder="1"/>
    <xf numFmtId="2" fontId="3" fillId="2" borderId="0" xfId="0" applyNumberFormat="1" applyFont="1" applyFill="1" applyBorder="1"/>
    <xf numFmtId="0" fontId="4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/>
    <xf numFmtId="2" fontId="9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2" fontId="9" fillId="2" borderId="0" xfId="0" applyNumberFormat="1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6" fillId="2" borderId="0" xfId="0" applyFont="1" applyFill="1" applyBorder="1"/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/>
    </xf>
    <xf numFmtId="0" fontId="9" fillId="2" borderId="0" xfId="0" applyFont="1" applyFill="1" applyBorder="1"/>
    <xf numFmtId="0" fontId="6" fillId="2" borderId="0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wrapText="1"/>
    </xf>
    <xf numFmtId="3" fontId="6" fillId="2" borderId="1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2" fontId="13" fillId="2" borderId="6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/>
    </xf>
    <xf numFmtId="2" fontId="9" fillId="2" borderId="0" xfId="0" applyNumberFormat="1" applyFont="1" applyFill="1" applyAlignment="1">
      <alignment horizontal="center" vertical="top"/>
    </xf>
    <xf numFmtId="2" fontId="9" fillId="2" borderId="6" xfId="0" applyNumberFormat="1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0" fillId="2" borderId="6" xfId="0" applyFont="1" applyFill="1" applyBorder="1" applyAlignment="1">
      <alignment vertical="top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49" fontId="6" fillId="2" borderId="9" xfId="0" applyNumberFormat="1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  <xf numFmtId="2" fontId="3" fillId="2" borderId="0" xfId="0" applyNumberFormat="1" applyFont="1" applyFill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1" fontId="3" fillId="2" borderId="6" xfId="0" applyNumberFormat="1" applyFont="1" applyFill="1" applyBorder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2" fontId="9" fillId="2" borderId="6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2" fontId="3" fillId="2" borderId="0" xfId="0" applyNumberFormat="1" applyFont="1" applyFill="1" applyAlignment="1">
      <alignment horizontal="center"/>
    </xf>
    <xf numFmtId="0" fontId="10" fillId="2" borderId="6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0" fillId="2" borderId="6" xfId="0" applyFill="1" applyBorder="1"/>
    <xf numFmtId="0" fontId="5" fillId="2" borderId="0" xfId="0" applyFont="1" applyFill="1" applyAlignment="1"/>
    <xf numFmtId="49" fontId="4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11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1766"/>
  <sheetViews>
    <sheetView topLeftCell="A328" workbookViewId="0">
      <selection activeCell="P438" sqref="P438"/>
    </sheetView>
  </sheetViews>
  <sheetFormatPr defaultRowHeight="15.75" x14ac:dyDescent="0.25"/>
  <cols>
    <col min="1" max="1" width="27" style="267" customWidth="1"/>
    <col min="2" max="2" width="20" style="48" customWidth="1"/>
    <col min="3" max="3" width="7" style="349" customWidth="1"/>
    <col min="4" max="4" width="7.7109375" style="174" customWidth="1"/>
    <col min="5" max="5" width="7.85546875" style="174" customWidth="1"/>
    <col min="6" max="6" width="7.28515625" style="174" bestFit="1" customWidth="1"/>
    <col min="7" max="7" width="8.140625" style="174" customWidth="1"/>
    <col min="8" max="8" width="6.140625" style="174" customWidth="1"/>
    <col min="9" max="9" width="14.140625" style="174" customWidth="1"/>
    <col min="10" max="10" width="9.7109375" style="174" bestFit="1" customWidth="1"/>
    <col min="11" max="11" width="14.28515625" style="357" customWidth="1"/>
    <col min="12" max="16384" width="9.140625" style="118"/>
  </cols>
  <sheetData>
    <row r="1" spans="1:11" x14ac:dyDescent="0.25">
      <c r="A1" s="428" t="s">
        <v>161</v>
      </c>
      <c r="B1" s="2"/>
      <c r="C1" s="269"/>
      <c r="D1" s="270"/>
      <c r="E1" s="271"/>
      <c r="F1" s="272"/>
      <c r="G1" s="272"/>
      <c r="H1" s="272" t="s">
        <v>162</v>
      </c>
      <c r="I1" s="270"/>
      <c r="J1" s="242"/>
      <c r="K1" s="48"/>
    </row>
    <row r="2" spans="1:11" ht="15" customHeight="1" x14ac:dyDescent="0.25">
      <c r="A2" s="428" t="s">
        <v>474</v>
      </c>
      <c r="B2" s="2"/>
      <c r="C2" s="269"/>
      <c r="D2" s="270"/>
      <c r="E2" s="271"/>
      <c r="F2" s="272"/>
      <c r="G2" s="272"/>
      <c r="H2" s="273" t="s">
        <v>0</v>
      </c>
      <c r="I2" s="270"/>
      <c r="J2" s="242"/>
      <c r="K2" s="48"/>
    </row>
    <row r="3" spans="1:11" ht="15" customHeight="1" x14ac:dyDescent="0.25">
      <c r="A3" s="428" t="s">
        <v>475</v>
      </c>
      <c r="B3" s="2"/>
      <c r="C3" s="269"/>
      <c r="D3" s="270"/>
      <c r="E3" s="271"/>
      <c r="F3" s="272"/>
      <c r="G3" s="272"/>
      <c r="H3" s="272" t="s">
        <v>1</v>
      </c>
      <c r="I3" s="272"/>
      <c r="J3" s="242"/>
      <c r="K3" s="48"/>
    </row>
    <row r="4" spans="1:11" ht="15" customHeight="1" x14ac:dyDescent="0.25">
      <c r="A4" s="429"/>
      <c r="B4" s="146"/>
      <c r="C4" s="269"/>
      <c r="D4" s="270"/>
      <c r="E4" s="271"/>
      <c r="F4" s="272"/>
      <c r="G4" s="272"/>
      <c r="H4" s="272"/>
      <c r="I4" s="272"/>
      <c r="J4" s="242"/>
      <c r="K4" s="48"/>
    </row>
    <row r="5" spans="1:11" ht="15" customHeight="1" x14ac:dyDescent="0.25">
      <c r="A5" s="189"/>
      <c r="B5" s="164"/>
      <c r="C5" s="119"/>
      <c r="D5" s="274"/>
      <c r="E5" s="274"/>
      <c r="F5" s="274"/>
      <c r="G5" s="274"/>
      <c r="H5" s="242"/>
      <c r="I5" s="242"/>
      <c r="J5" s="242"/>
      <c r="K5" s="275"/>
    </row>
    <row r="6" spans="1:11" ht="15" customHeight="1" x14ac:dyDescent="0.25">
      <c r="A6" s="430"/>
      <c r="B6" s="119"/>
      <c r="C6" s="119"/>
      <c r="D6" s="274"/>
      <c r="E6" s="276" t="s">
        <v>283</v>
      </c>
      <c r="F6" s="276"/>
      <c r="G6" s="276"/>
      <c r="H6" s="276"/>
      <c r="I6" s="276"/>
      <c r="J6" s="242"/>
      <c r="K6" s="275"/>
    </row>
    <row r="7" spans="1:11" ht="15" customHeight="1" x14ac:dyDescent="0.25">
      <c r="A7" s="430"/>
      <c r="B7" s="119"/>
      <c r="C7" s="119"/>
      <c r="D7" s="274"/>
      <c r="E7" s="276" t="s">
        <v>2</v>
      </c>
      <c r="F7" s="277"/>
      <c r="G7" s="277"/>
      <c r="H7" s="277"/>
      <c r="I7" s="277"/>
      <c r="J7" s="242"/>
      <c r="K7" s="275"/>
    </row>
    <row r="8" spans="1:11" ht="15" customHeight="1" x14ac:dyDescent="0.25">
      <c r="A8" s="189"/>
      <c r="B8" s="164"/>
      <c r="C8" s="164"/>
      <c r="D8" s="242"/>
      <c r="E8" s="336" t="s">
        <v>164</v>
      </c>
      <c r="F8" s="278"/>
      <c r="G8" s="278"/>
      <c r="H8" s="278"/>
      <c r="I8" s="277"/>
      <c r="J8" s="242"/>
      <c r="K8" s="164"/>
    </row>
    <row r="9" spans="1:11" ht="15.75" customHeight="1" thickBot="1" x14ac:dyDescent="0.3">
      <c r="A9" s="352" t="s">
        <v>4</v>
      </c>
      <c r="B9" s="279"/>
      <c r="C9" s="280"/>
      <c r="D9" s="351"/>
      <c r="K9" s="48"/>
    </row>
    <row r="10" spans="1:11" ht="45" customHeight="1" thickBot="1" x14ac:dyDescent="0.3">
      <c r="A10" s="501" t="s">
        <v>257</v>
      </c>
      <c r="B10" s="503" t="s">
        <v>432</v>
      </c>
      <c r="C10" s="503" t="s">
        <v>428</v>
      </c>
      <c r="D10" s="458" t="s">
        <v>429</v>
      </c>
      <c r="E10" s="108" t="s">
        <v>430</v>
      </c>
      <c r="F10" s="496" t="s">
        <v>5</v>
      </c>
      <c r="G10" s="497"/>
      <c r="H10" s="498"/>
      <c r="I10" s="201" t="s">
        <v>431</v>
      </c>
      <c r="J10" s="201" t="s">
        <v>6</v>
      </c>
      <c r="K10" s="199" t="s">
        <v>7</v>
      </c>
    </row>
    <row r="11" spans="1:11" ht="15.75" customHeight="1" thickBot="1" x14ac:dyDescent="0.3">
      <c r="A11" s="502"/>
      <c r="B11" s="504"/>
      <c r="C11" s="504"/>
      <c r="D11" s="283" t="s">
        <v>8</v>
      </c>
      <c r="E11" s="283" t="s">
        <v>9</v>
      </c>
      <c r="F11" s="283" t="s">
        <v>10</v>
      </c>
      <c r="G11" s="283" t="s">
        <v>11</v>
      </c>
      <c r="H11" s="285" t="s">
        <v>12</v>
      </c>
      <c r="I11" s="285" t="s">
        <v>13</v>
      </c>
      <c r="J11" s="285" t="s">
        <v>14</v>
      </c>
      <c r="K11" s="295"/>
    </row>
    <row r="12" spans="1:11" ht="15" customHeight="1" x14ac:dyDescent="0.25">
      <c r="A12" s="431"/>
      <c r="B12" s="286" t="s">
        <v>15</v>
      </c>
      <c r="C12" s="199"/>
      <c r="D12" s="45"/>
      <c r="E12" s="289"/>
      <c r="F12" s="288"/>
      <c r="G12" s="289"/>
      <c r="H12" s="290"/>
      <c r="I12" s="175"/>
      <c r="J12" s="291"/>
      <c r="K12" s="287"/>
    </row>
    <row r="13" spans="1:11" ht="52.5" customHeight="1" x14ac:dyDescent="0.25">
      <c r="A13" s="113" t="s">
        <v>192</v>
      </c>
      <c r="B13" s="193"/>
      <c r="C13" s="200" t="s">
        <v>201</v>
      </c>
      <c r="D13" s="219"/>
      <c r="E13" s="46"/>
      <c r="F13" s="219">
        <v>5.79</v>
      </c>
      <c r="G13" s="46">
        <v>6.28</v>
      </c>
      <c r="H13" s="219">
        <v>26.29</v>
      </c>
      <c r="I13" s="46">
        <v>185.66</v>
      </c>
      <c r="J13" s="219">
        <v>0.67</v>
      </c>
      <c r="K13" s="50" t="s">
        <v>85</v>
      </c>
    </row>
    <row r="14" spans="1:11" ht="15" customHeight="1" x14ac:dyDescent="0.25">
      <c r="A14" s="113"/>
      <c r="B14" s="193" t="s">
        <v>71</v>
      </c>
      <c r="C14" s="200"/>
      <c r="D14" s="219">
        <v>18</v>
      </c>
      <c r="E14" s="46">
        <v>18</v>
      </c>
      <c r="F14" s="219"/>
      <c r="G14" s="46"/>
      <c r="H14" s="219"/>
      <c r="I14" s="46"/>
      <c r="J14" s="219"/>
      <c r="K14" s="50"/>
    </row>
    <row r="15" spans="1:11" ht="15" customHeight="1" x14ac:dyDescent="0.25">
      <c r="A15" s="113"/>
      <c r="B15" s="193" t="s">
        <v>19</v>
      </c>
      <c r="C15" s="200"/>
      <c r="D15" s="219">
        <v>123</v>
      </c>
      <c r="E15" s="46">
        <v>123</v>
      </c>
      <c r="F15" s="219"/>
      <c r="G15" s="46"/>
      <c r="H15" s="219"/>
      <c r="I15" s="46"/>
      <c r="J15" s="219"/>
      <c r="K15" s="50"/>
    </row>
    <row r="16" spans="1:11" ht="15" customHeight="1" x14ac:dyDescent="0.25">
      <c r="A16" s="113"/>
      <c r="B16" s="193" t="s">
        <v>21</v>
      </c>
      <c r="C16" s="200"/>
      <c r="D16" s="219">
        <v>2</v>
      </c>
      <c r="E16" s="46">
        <v>2</v>
      </c>
      <c r="F16" s="219"/>
      <c r="G16" s="46"/>
      <c r="H16" s="219"/>
      <c r="I16" s="46"/>
      <c r="J16" s="219"/>
      <c r="K16" s="50"/>
    </row>
    <row r="17" spans="1:11" ht="15" customHeight="1" x14ac:dyDescent="0.25">
      <c r="A17" s="113"/>
      <c r="B17" s="400" t="s">
        <v>172</v>
      </c>
      <c r="C17" s="200"/>
      <c r="D17" s="219">
        <v>0.4</v>
      </c>
      <c r="E17" s="46">
        <v>0.4</v>
      </c>
      <c r="F17" s="219"/>
      <c r="G17" s="46"/>
      <c r="H17" s="219"/>
      <c r="I17" s="46"/>
      <c r="J17" s="219"/>
      <c r="K17" s="50"/>
    </row>
    <row r="18" spans="1:11" ht="15" customHeight="1" x14ac:dyDescent="0.25">
      <c r="A18" s="113"/>
      <c r="B18" s="193" t="s">
        <v>22</v>
      </c>
      <c r="C18" s="200"/>
      <c r="D18" s="219">
        <v>3</v>
      </c>
      <c r="E18" s="46">
        <v>3</v>
      </c>
      <c r="F18" s="219"/>
      <c r="G18" s="46"/>
      <c r="H18" s="219"/>
      <c r="I18" s="46"/>
      <c r="J18" s="219"/>
      <c r="K18" s="50"/>
    </row>
    <row r="19" spans="1:11" ht="39.75" customHeight="1" x14ac:dyDescent="0.25">
      <c r="A19" s="113" t="s">
        <v>23</v>
      </c>
      <c r="B19" s="193"/>
      <c r="C19" s="200" t="s">
        <v>196</v>
      </c>
      <c r="D19" s="175"/>
      <c r="E19" s="175"/>
      <c r="F19" s="45">
        <v>2.8494000000000002</v>
      </c>
      <c r="G19" s="46">
        <v>2.4102000000000001</v>
      </c>
      <c r="H19" s="46">
        <v>10.35</v>
      </c>
      <c r="I19" s="45">
        <v>74.58</v>
      </c>
      <c r="J19" s="45">
        <v>1.17</v>
      </c>
      <c r="K19" s="50" t="s">
        <v>247</v>
      </c>
    </row>
    <row r="20" spans="1:11" ht="15" customHeight="1" x14ac:dyDescent="0.25">
      <c r="A20" s="113"/>
      <c r="B20" s="193" t="s">
        <v>24</v>
      </c>
      <c r="C20" s="200"/>
      <c r="D20" s="46">
        <v>2.5</v>
      </c>
      <c r="E20" s="46">
        <v>2.5</v>
      </c>
      <c r="F20" s="45"/>
      <c r="G20" s="45"/>
      <c r="H20" s="45"/>
      <c r="I20" s="45"/>
      <c r="J20" s="45"/>
      <c r="K20" s="50"/>
    </row>
    <row r="21" spans="1:11" ht="15" customHeight="1" x14ac:dyDescent="0.25">
      <c r="A21" s="113"/>
      <c r="B21" s="193" t="s">
        <v>21</v>
      </c>
      <c r="C21" s="200"/>
      <c r="D21" s="46">
        <v>6</v>
      </c>
      <c r="E21" s="46">
        <v>6</v>
      </c>
      <c r="F21" s="45"/>
      <c r="G21" s="46"/>
      <c r="H21" s="46"/>
      <c r="I21" s="45"/>
      <c r="J21" s="45"/>
      <c r="K21" s="50"/>
    </row>
    <row r="22" spans="1:11" ht="15" customHeight="1" x14ac:dyDescent="0.25">
      <c r="A22" s="113"/>
      <c r="B22" s="193" t="s">
        <v>19</v>
      </c>
      <c r="C22" s="200"/>
      <c r="D22" s="46">
        <v>90</v>
      </c>
      <c r="E22" s="46">
        <v>90</v>
      </c>
      <c r="F22" s="45"/>
      <c r="G22" s="46"/>
      <c r="H22" s="46"/>
      <c r="I22" s="45"/>
      <c r="J22" s="45"/>
      <c r="K22" s="50"/>
    </row>
    <row r="23" spans="1:11" ht="15" customHeight="1" x14ac:dyDescent="0.25">
      <c r="A23" s="113"/>
      <c r="B23" s="193" t="s">
        <v>20</v>
      </c>
      <c r="C23" s="200"/>
      <c r="D23" s="46">
        <v>108</v>
      </c>
      <c r="E23" s="46">
        <v>108</v>
      </c>
      <c r="F23" s="45"/>
      <c r="G23" s="46"/>
      <c r="H23" s="46"/>
      <c r="I23" s="45"/>
      <c r="J23" s="45"/>
      <c r="K23" s="50"/>
    </row>
    <row r="24" spans="1:11" ht="36" customHeight="1" x14ac:dyDescent="0.25">
      <c r="A24" s="113" t="s">
        <v>142</v>
      </c>
      <c r="B24" s="193"/>
      <c r="C24" s="149" t="s">
        <v>104</v>
      </c>
      <c r="D24" s="372"/>
      <c r="E24" s="175"/>
      <c r="F24" s="45">
        <v>2.5299999999999998</v>
      </c>
      <c r="G24" s="46">
        <v>5.69</v>
      </c>
      <c r="H24" s="219">
        <v>12.920000000000002</v>
      </c>
      <c r="I24" s="45">
        <v>115.67</v>
      </c>
      <c r="J24" s="45">
        <v>7.0000000000000007E-2</v>
      </c>
      <c r="K24" s="292" t="s">
        <v>291</v>
      </c>
    </row>
    <row r="25" spans="1:11" ht="15" customHeight="1" x14ac:dyDescent="0.25">
      <c r="A25" s="113"/>
      <c r="B25" s="193" t="s">
        <v>27</v>
      </c>
      <c r="C25" s="200"/>
      <c r="D25" s="219">
        <v>25</v>
      </c>
      <c r="E25" s="46">
        <v>25</v>
      </c>
      <c r="F25" s="219"/>
      <c r="G25" s="46"/>
      <c r="H25" s="219"/>
      <c r="I25" s="46"/>
      <c r="J25" s="219"/>
      <c r="K25" s="50"/>
    </row>
    <row r="26" spans="1:11" ht="15" customHeight="1" x14ac:dyDescent="0.25">
      <c r="A26" s="113"/>
      <c r="B26" s="193" t="s">
        <v>54</v>
      </c>
      <c r="C26" s="200"/>
      <c r="D26" s="219">
        <v>5.0999999999999996</v>
      </c>
      <c r="E26" s="46">
        <v>5</v>
      </c>
      <c r="F26" s="219"/>
      <c r="G26" s="46"/>
      <c r="H26" s="219"/>
      <c r="I26" s="46"/>
      <c r="J26" s="219"/>
      <c r="K26" s="50"/>
    </row>
    <row r="27" spans="1:11" ht="15" customHeight="1" thickBot="1" x14ac:dyDescent="0.3">
      <c r="A27" s="113"/>
      <c r="B27" s="193" t="s">
        <v>22</v>
      </c>
      <c r="C27" s="200"/>
      <c r="D27" s="219">
        <v>5</v>
      </c>
      <c r="E27" s="46">
        <v>5</v>
      </c>
      <c r="F27" s="46" t="s">
        <v>3</v>
      </c>
      <c r="G27" s="206"/>
      <c r="H27" s="128"/>
      <c r="I27" s="127"/>
      <c r="J27" s="219"/>
      <c r="K27" s="50"/>
    </row>
    <row r="28" spans="1:11" ht="15.75" customHeight="1" thickBot="1" x14ac:dyDescent="0.3">
      <c r="A28" s="432" t="s">
        <v>28</v>
      </c>
      <c r="B28" s="293"/>
      <c r="C28" s="294">
        <f>143+186+35</f>
        <v>364</v>
      </c>
      <c r="D28" s="285"/>
      <c r="E28" s="283"/>
      <c r="F28" s="65">
        <f>SUM(F12:F27)</f>
        <v>11.1694</v>
      </c>
      <c r="G28" s="65">
        <f>SUM(G12:G27)</f>
        <v>14.380200000000002</v>
      </c>
      <c r="H28" s="65">
        <f>SUM(H12:H27)</f>
        <v>49.56</v>
      </c>
      <c r="I28" s="65">
        <f>SUM(I12:I27)</f>
        <v>375.91</v>
      </c>
      <c r="J28" s="65">
        <f>SUM(J12:J27)</f>
        <v>1.91</v>
      </c>
      <c r="K28" s="295"/>
    </row>
    <row r="29" spans="1:11" ht="15" customHeight="1" x14ac:dyDescent="0.25">
      <c r="A29" s="431"/>
      <c r="B29" s="286" t="s">
        <v>29</v>
      </c>
      <c r="C29" s="200"/>
      <c r="D29" s="45"/>
      <c r="E29" s="46"/>
      <c r="F29" s="45"/>
      <c r="G29" s="108"/>
      <c r="H29" s="219"/>
      <c r="I29" s="108"/>
      <c r="J29" s="219"/>
      <c r="K29" s="287"/>
    </row>
    <row r="30" spans="1:11" ht="24" customHeight="1" x14ac:dyDescent="0.25">
      <c r="A30" s="433" t="s">
        <v>42</v>
      </c>
      <c r="B30" s="239"/>
      <c r="C30" s="71">
        <v>100</v>
      </c>
      <c r="D30" s="61">
        <v>100</v>
      </c>
      <c r="E30" s="72">
        <v>100</v>
      </c>
      <c r="F30" s="240">
        <v>0.4</v>
      </c>
      <c r="G30" s="61">
        <v>0.4</v>
      </c>
      <c r="H30" s="240">
        <v>9.8000000000000007</v>
      </c>
      <c r="I30" s="61">
        <v>47</v>
      </c>
      <c r="J30" s="240">
        <v>10</v>
      </c>
      <c r="K30" s="226" t="s">
        <v>116</v>
      </c>
    </row>
    <row r="31" spans="1:11" ht="25.5" customHeight="1" thickBot="1" x14ac:dyDescent="0.3">
      <c r="A31" s="433" t="s">
        <v>207</v>
      </c>
      <c r="B31" s="397"/>
      <c r="C31" s="185"/>
      <c r="D31" s="61"/>
      <c r="E31" s="103"/>
      <c r="F31" s="240"/>
      <c r="G31" s="62"/>
      <c r="H31" s="240"/>
      <c r="I31" s="62"/>
      <c r="J31" s="398"/>
      <c r="K31" s="51" t="s">
        <v>305</v>
      </c>
    </row>
    <row r="32" spans="1:11" ht="15.75" customHeight="1" thickBot="1" x14ac:dyDescent="0.3">
      <c r="A32" s="432" t="s">
        <v>28</v>
      </c>
      <c r="B32" s="293"/>
      <c r="C32" s="294">
        <v>100</v>
      </c>
      <c r="D32" s="285"/>
      <c r="E32" s="377"/>
      <c r="F32" s="65">
        <f>SUM(F30:F31)</f>
        <v>0.4</v>
      </c>
      <c r="G32" s="65">
        <f>SUM(G30:G31)</f>
        <v>0.4</v>
      </c>
      <c r="H32" s="65">
        <f>SUM(H30:H31)</f>
        <v>9.8000000000000007</v>
      </c>
      <c r="I32" s="65">
        <f>SUM(I30:I31)</f>
        <v>47</v>
      </c>
      <c r="J32" s="65">
        <f>SUM(J30:J31)</f>
        <v>10</v>
      </c>
      <c r="K32" s="295"/>
    </row>
    <row r="33" spans="1:11" ht="15" customHeight="1" x14ac:dyDescent="0.25">
      <c r="A33" s="431"/>
      <c r="B33" s="286" t="s">
        <v>30</v>
      </c>
      <c r="C33" s="282"/>
      <c r="D33" s="108"/>
      <c r="E33" s="378"/>
      <c r="F33" s="202"/>
      <c r="G33" s="201"/>
      <c r="H33" s="108"/>
      <c r="I33" s="201"/>
      <c r="J33" s="289"/>
      <c r="K33" s="297"/>
    </row>
    <row r="34" spans="1:11" s="227" customFormat="1" ht="33" customHeight="1" x14ac:dyDescent="0.25">
      <c r="A34" s="414" t="s">
        <v>374</v>
      </c>
      <c r="B34" s="241"/>
      <c r="C34" s="71">
        <v>30</v>
      </c>
      <c r="D34" s="61"/>
      <c r="E34" s="61"/>
      <c r="F34" s="240">
        <v>0.86</v>
      </c>
      <c r="G34" s="61">
        <v>1.85</v>
      </c>
      <c r="H34" s="240">
        <v>2.41</v>
      </c>
      <c r="I34" s="61">
        <v>29.79</v>
      </c>
      <c r="J34" s="240">
        <v>2.79</v>
      </c>
      <c r="K34" s="188" t="s">
        <v>377</v>
      </c>
    </row>
    <row r="35" spans="1:11" s="227" customFormat="1" ht="16.5" customHeight="1" x14ac:dyDescent="0.25">
      <c r="A35" s="433"/>
      <c r="B35" s="415" t="s">
        <v>375</v>
      </c>
      <c r="C35" s="71"/>
      <c r="D35" s="61">
        <v>46.6</v>
      </c>
      <c r="E35" s="61">
        <v>27.9</v>
      </c>
      <c r="F35" s="241"/>
      <c r="G35" s="60"/>
      <c r="H35" s="241"/>
      <c r="I35" s="60"/>
      <c r="J35" s="241"/>
      <c r="K35" s="188"/>
    </row>
    <row r="36" spans="1:11" s="227" customFormat="1" ht="16.5" customHeight="1" x14ac:dyDescent="0.25">
      <c r="A36" s="433"/>
      <c r="B36" s="415" t="s">
        <v>48</v>
      </c>
      <c r="C36" s="71"/>
      <c r="D36" s="61">
        <v>0.6</v>
      </c>
      <c r="E36" s="61">
        <v>0.6</v>
      </c>
      <c r="F36" s="241"/>
      <c r="G36" s="60"/>
      <c r="H36" s="241"/>
      <c r="I36" s="60"/>
      <c r="J36" s="241"/>
      <c r="K36" s="188"/>
    </row>
    <row r="37" spans="1:11" s="227" customFormat="1" ht="16.5" customHeight="1" x14ac:dyDescent="0.25">
      <c r="A37" s="433"/>
      <c r="B37" s="415" t="s">
        <v>36</v>
      </c>
      <c r="C37" s="71"/>
      <c r="D37" s="61">
        <v>1.8</v>
      </c>
      <c r="E37" s="61">
        <v>1.8</v>
      </c>
      <c r="F37" s="241"/>
      <c r="G37" s="60"/>
      <c r="H37" s="241"/>
      <c r="I37" s="60"/>
      <c r="J37" s="241"/>
      <c r="K37" s="188"/>
    </row>
    <row r="38" spans="1:11" ht="44.25" customHeight="1" x14ac:dyDescent="0.25">
      <c r="A38" s="113" t="s">
        <v>331</v>
      </c>
      <c r="B38" s="193"/>
      <c r="C38" s="114" t="s">
        <v>73</v>
      </c>
      <c r="D38" s="46"/>
      <c r="E38" s="46"/>
      <c r="F38" s="116">
        <v>2.58</v>
      </c>
      <c r="G38" s="117">
        <v>2.86</v>
      </c>
      <c r="H38" s="116">
        <v>11.27</v>
      </c>
      <c r="I38" s="117">
        <v>89.36</v>
      </c>
      <c r="J38" s="140">
        <v>3.45</v>
      </c>
      <c r="K38" s="50" t="s">
        <v>340</v>
      </c>
    </row>
    <row r="39" spans="1:11" ht="15" customHeight="1" x14ac:dyDescent="0.25">
      <c r="A39" s="113"/>
      <c r="B39" s="193" t="s">
        <v>108</v>
      </c>
      <c r="C39" s="114"/>
      <c r="D39" s="46">
        <v>66.599999999999994</v>
      </c>
      <c r="E39" s="46">
        <v>50</v>
      </c>
      <c r="F39" s="45"/>
      <c r="G39" s="46"/>
      <c r="H39" s="45"/>
      <c r="I39" s="46"/>
      <c r="J39" s="290"/>
      <c r="K39" s="50"/>
    </row>
    <row r="40" spans="1:11" ht="15" customHeight="1" x14ac:dyDescent="0.25">
      <c r="A40" s="113"/>
      <c r="B40" s="193" t="s">
        <v>66</v>
      </c>
      <c r="C40" s="114"/>
      <c r="D40" s="46">
        <v>7.5</v>
      </c>
      <c r="E40" s="46">
        <v>6</v>
      </c>
      <c r="F40" s="45"/>
      <c r="G40" s="45"/>
      <c r="H40" s="45"/>
      <c r="I40" s="46"/>
      <c r="J40" s="219"/>
      <c r="K40" s="50"/>
    </row>
    <row r="41" spans="1:11" ht="15" customHeight="1" x14ac:dyDescent="0.25">
      <c r="A41" s="113"/>
      <c r="B41" s="193" t="s">
        <v>86</v>
      </c>
      <c r="C41" s="114"/>
      <c r="D41" s="46">
        <v>7.2</v>
      </c>
      <c r="E41" s="46">
        <v>6</v>
      </c>
      <c r="F41" s="45"/>
      <c r="G41" s="46"/>
      <c r="H41" s="45"/>
      <c r="I41" s="46"/>
      <c r="J41" s="290"/>
      <c r="K41" s="50"/>
    </row>
    <row r="42" spans="1:11" ht="15" customHeight="1" x14ac:dyDescent="0.25">
      <c r="A42" s="113"/>
      <c r="B42" s="193" t="s">
        <v>107</v>
      </c>
      <c r="C42" s="114"/>
      <c r="D42" s="46">
        <v>1.5</v>
      </c>
      <c r="E42" s="46">
        <v>1.5</v>
      </c>
      <c r="F42" s="45"/>
      <c r="G42" s="46"/>
      <c r="H42" s="45"/>
      <c r="I42" s="46"/>
      <c r="J42" s="290"/>
      <c r="K42" s="50"/>
    </row>
    <row r="43" spans="1:11" ht="15" customHeight="1" x14ac:dyDescent="0.25">
      <c r="A43" s="113"/>
      <c r="B43" s="400" t="s">
        <v>152</v>
      </c>
      <c r="C43" s="114"/>
      <c r="D43" s="46">
        <v>0.5</v>
      </c>
      <c r="E43" s="46">
        <v>0.5</v>
      </c>
      <c r="F43" s="45"/>
      <c r="G43" s="46"/>
      <c r="H43" s="45"/>
      <c r="I43" s="46"/>
      <c r="J43" s="290"/>
      <c r="K43" s="50"/>
    </row>
    <row r="44" spans="1:11" ht="15" customHeight="1" x14ac:dyDescent="0.25">
      <c r="A44" s="113"/>
      <c r="B44" s="193" t="s">
        <v>68</v>
      </c>
      <c r="C44" s="114"/>
      <c r="D44" s="46">
        <v>112.5</v>
      </c>
      <c r="E44" s="46">
        <v>112.5</v>
      </c>
      <c r="F44" s="45"/>
      <c r="G44" s="46"/>
      <c r="H44" s="45"/>
      <c r="I44" s="46"/>
      <c r="J44" s="290"/>
      <c r="K44" s="50"/>
    </row>
    <row r="45" spans="1:11" ht="16.5" customHeight="1" x14ac:dyDescent="0.25">
      <c r="A45" s="113"/>
      <c r="B45" s="193" t="s">
        <v>219</v>
      </c>
      <c r="C45" s="114"/>
      <c r="D45" s="46"/>
      <c r="E45" s="46">
        <v>15</v>
      </c>
      <c r="F45" s="219"/>
      <c r="G45" s="46"/>
      <c r="H45" s="219"/>
      <c r="I45" s="46"/>
      <c r="J45" s="128"/>
      <c r="K45" s="50"/>
    </row>
    <row r="46" spans="1:11" ht="15" customHeight="1" x14ac:dyDescent="0.25">
      <c r="A46" s="113"/>
      <c r="B46" s="193" t="s">
        <v>75</v>
      </c>
      <c r="C46" s="114"/>
      <c r="D46" s="46">
        <v>4.5999999999999996</v>
      </c>
      <c r="E46" s="46">
        <v>4.5999999999999996</v>
      </c>
      <c r="F46" s="219"/>
      <c r="G46" s="46"/>
      <c r="H46" s="219"/>
      <c r="I46" s="46"/>
      <c r="J46" s="128"/>
      <c r="K46" s="50"/>
    </row>
    <row r="47" spans="1:11" ht="15" customHeight="1" x14ac:dyDescent="0.25">
      <c r="A47" s="113"/>
      <c r="B47" s="193" t="s">
        <v>45</v>
      </c>
      <c r="C47" s="114"/>
      <c r="D47" s="46">
        <v>0.5</v>
      </c>
      <c r="E47" s="46">
        <v>0.5</v>
      </c>
      <c r="F47" s="219"/>
      <c r="G47" s="46"/>
      <c r="H47" s="219"/>
      <c r="I47" s="46"/>
      <c r="J47" s="128"/>
      <c r="K47" s="50"/>
    </row>
    <row r="48" spans="1:11" ht="15" customHeight="1" x14ac:dyDescent="0.25">
      <c r="A48" s="113"/>
      <c r="B48" s="193" t="s">
        <v>44</v>
      </c>
      <c r="C48" s="114"/>
      <c r="D48" s="46">
        <v>1.6</v>
      </c>
      <c r="E48" s="46">
        <v>1.32</v>
      </c>
      <c r="F48" s="219"/>
      <c r="G48" s="46"/>
      <c r="H48" s="219"/>
      <c r="I48" s="46"/>
      <c r="J48" s="128"/>
      <c r="K48" s="50"/>
    </row>
    <row r="49" spans="1:11" ht="15" customHeight="1" x14ac:dyDescent="0.25">
      <c r="A49" s="113"/>
      <c r="B49" s="193" t="s">
        <v>51</v>
      </c>
      <c r="C49" s="114"/>
      <c r="D49" s="46">
        <v>7.3</v>
      </c>
      <c r="E49" s="46">
        <v>7.3</v>
      </c>
      <c r="F49" s="219"/>
      <c r="G49" s="46"/>
      <c r="H49" s="219"/>
      <c r="I49" s="46"/>
      <c r="J49" s="128"/>
      <c r="K49" s="50"/>
    </row>
    <row r="50" spans="1:11" ht="15" customHeight="1" x14ac:dyDescent="0.25">
      <c r="A50" s="113"/>
      <c r="B50" s="193" t="s">
        <v>167</v>
      </c>
      <c r="C50" s="176"/>
      <c r="D50" s="46">
        <v>0.1</v>
      </c>
      <c r="E50" s="46">
        <v>0.1</v>
      </c>
      <c r="F50" s="219"/>
      <c r="G50" s="46"/>
      <c r="H50" s="219"/>
      <c r="I50" s="46"/>
      <c r="J50" s="290"/>
      <c r="K50" s="50"/>
    </row>
    <row r="51" spans="1:11" ht="15" customHeight="1" x14ac:dyDescent="0.25">
      <c r="A51" s="113"/>
      <c r="B51" s="193" t="s">
        <v>121</v>
      </c>
      <c r="C51" s="176"/>
      <c r="D51" s="46"/>
      <c r="E51" s="46">
        <v>13.5</v>
      </c>
      <c r="F51" s="219"/>
      <c r="G51" s="46"/>
      <c r="H51" s="219"/>
      <c r="I51" s="46"/>
      <c r="J51" s="290"/>
      <c r="K51" s="50"/>
    </row>
    <row r="52" spans="1:11" ht="15" customHeight="1" x14ac:dyDescent="0.25">
      <c r="A52" s="113"/>
      <c r="B52" s="193" t="s">
        <v>220</v>
      </c>
      <c r="C52" s="176"/>
      <c r="D52" s="46"/>
      <c r="E52" s="46">
        <v>15</v>
      </c>
      <c r="F52" s="219"/>
      <c r="G52" s="46"/>
      <c r="H52" s="219"/>
      <c r="I52" s="46"/>
      <c r="J52" s="290"/>
      <c r="K52" s="50"/>
    </row>
    <row r="53" spans="1:11" ht="15" customHeight="1" x14ac:dyDescent="0.25">
      <c r="A53" s="113" t="s">
        <v>239</v>
      </c>
      <c r="B53" s="193"/>
      <c r="C53" s="200">
        <v>150</v>
      </c>
      <c r="D53" s="219"/>
      <c r="E53" s="45"/>
      <c r="F53" s="46">
        <v>12.71</v>
      </c>
      <c r="G53" s="219">
        <v>7.85</v>
      </c>
      <c r="H53" s="46">
        <v>26.8</v>
      </c>
      <c r="I53" s="219">
        <v>229</v>
      </c>
      <c r="J53" s="46">
        <v>4.5199999999999996</v>
      </c>
      <c r="K53" s="50" t="s">
        <v>298</v>
      </c>
    </row>
    <row r="54" spans="1:11" ht="26.25" customHeight="1" x14ac:dyDescent="0.25">
      <c r="A54" s="113"/>
      <c r="B54" s="193" t="s">
        <v>225</v>
      </c>
      <c r="C54" s="149"/>
      <c r="D54" s="219">
        <v>58.5</v>
      </c>
      <c r="E54" s="45">
        <v>55.2</v>
      </c>
      <c r="F54" s="46"/>
      <c r="G54" s="219"/>
      <c r="H54" s="46"/>
      <c r="I54" s="219"/>
      <c r="J54" s="46"/>
      <c r="K54" s="50"/>
    </row>
    <row r="55" spans="1:11" ht="18" customHeight="1" x14ac:dyDescent="0.25">
      <c r="A55" s="113"/>
      <c r="B55" s="193" t="s">
        <v>240</v>
      </c>
      <c r="C55" s="149"/>
      <c r="D55" s="219"/>
      <c r="E55" s="45">
        <v>24</v>
      </c>
      <c r="F55" s="46"/>
      <c r="G55" s="219"/>
      <c r="H55" s="46"/>
      <c r="I55" s="219"/>
      <c r="J55" s="46"/>
      <c r="K55" s="50"/>
    </row>
    <row r="56" spans="1:11" ht="14.25" customHeight="1" x14ac:dyDescent="0.25">
      <c r="A56" s="113"/>
      <c r="B56" s="193" t="s">
        <v>45</v>
      </c>
      <c r="C56" s="149"/>
      <c r="D56" s="219">
        <v>5</v>
      </c>
      <c r="E56" s="45">
        <v>5</v>
      </c>
      <c r="F56" s="46"/>
      <c r="G56" s="219"/>
      <c r="H56" s="46"/>
      <c r="I56" s="219"/>
      <c r="J56" s="46"/>
      <c r="K56" s="50"/>
    </row>
    <row r="57" spans="1:11" ht="11.25" customHeight="1" x14ac:dyDescent="0.25">
      <c r="A57" s="113"/>
      <c r="B57" s="193" t="s">
        <v>31</v>
      </c>
      <c r="C57" s="149"/>
      <c r="D57" s="219">
        <v>8.93</v>
      </c>
      <c r="E57" s="45">
        <v>7.5</v>
      </c>
      <c r="F57" s="46"/>
      <c r="G57" s="219"/>
      <c r="H57" s="46"/>
      <c r="I57" s="219"/>
      <c r="J57" s="175"/>
      <c r="K57" s="50"/>
    </row>
    <row r="58" spans="1:11" ht="15" customHeight="1" x14ac:dyDescent="0.25">
      <c r="A58" s="113"/>
      <c r="B58" s="193" t="s">
        <v>35</v>
      </c>
      <c r="C58" s="149"/>
      <c r="D58" s="219">
        <v>12.5</v>
      </c>
      <c r="E58" s="45">
        <v>10</v>
      </c>
      <c r="F58" s="46"/>
      <c r="G58" s="219"/>
      <c r="H58" s="46"/>
      <c r="I58" s="219"/>
      <c r="J58" s="175"/>
      <c r="K58" s="50"/>
    </row>
    <row r="59" spans="1:11" ht="15" customHeight="1" x14ac:dyDescent="0.25">
      <c r="A59" s="113"/>
      <c r="B59" s="193" t="s">
        <v>17</v>
      </c>
      <c r="C59" s="149"/>
      <c r="D59" s="219">
        <v>32</v>
      </c>
      <c r="E59" s="45">
        <v>32</v>
      </c>
      <c r="F59" s="46"/>
      <c r="G59" s="219"/>
      <c r="H59" s="46"/>
      <c r="I59" s="219"/>
      <c r="J59" s="46"/>
      <c r="K59" s="50"/>
    </row>
    <row r="60" spans="1:11" ht="15" customHeight="1" x14ac:dyDescent="0.25">
      <c r="A60" s="113"/>
      <c r="B60" s="193" t="s">
        <v>51</v>
      </c>
      <c r="C60" s="149"/>
      <c r="D60" s="219">
        <v>65</v>
      </c>
      <c r="E60" s="45">
        <v>65</v>
      </c>
      <c r="F60" s="46"/>
      <c r="G60" s="219"/>
      <c r="H60" s="46"/>
      <c r="I60" s="219"/>
      <c r="J60" s="175"/>
      <c r="K60" s="50"/>
    </row>
    <row r="61" spans="1:11" ht="15" customHeight="1" x14ac:dyDescent="0.25">
      <c r="A61" s="113"/>
      <c r="B61" s="400" t="s">
        <v>152</v>
      </c>
      <c r="C61" s="149"/>
      <c r="D61" s="46">
        <v>0.5</v>
      </c>
      <c r="E61" s="45">
        <v>0.5</v>
      </c>
      <c r="F61" s="46"/>
      <c r="G61" s="219"/>
      <c r="H61" s="46"/>
      <c r="I61" s="219"/>
      <c r="J61" s="175"/>
      <c r="K61" s="50"/>
    </row>
    <row r="62" spans="1:11" ht="15" customHeight="1" x14ac:dyDescent="0.25">
      <c r="A62" s="113"/>
      <c r="B62" s="193" t="s">
        <v>57</v>
      </c>
      <c r="C62" s="149"/>
      <c r="D62" s="219"/>
      <c r="E62" s="45">
        <v>126</v>
      </c>
      <c r="F62" s="46"/>
      <c r="G62" s="219"/>
      <c r="H62" s="46"/>
      <c r="I62" s="219"/>
      <c r="J62" s="175"/>
      <c r="K62" s="50"/>
    </row>
    <row r="63" spans="1:11" ht="15" customHeight="1" x14ac:dyDescent="0.25">
      <c r="A63" s="253" t="s">
        <v>208</v>
      </c>
      <c r="B63" s="193"/>
      <c r="C63" s="176">
        <v>150</v>
      </c>
      <c r="D63" s="46"/>
      <c r="E63" s="219"/>
      <c r="F63" s="45">
        <v>0.5</v>
      </c>
      <c r="G63" s="46">
        <v>7.0000000000000007E-2</v>
      </c>
      <c r="H63" s="219">
        <v>14</v>
      </c>
      <c r="I63" s="391">
        <v>60</v>
      </c>
      <c r="J63" s="255">
        <v>0.54</v>
      </c>
      <c r="K63" s="50" t="s">
        <v>209</v>
      </c>
    </row>
    <row r="64" spans="1:11" ht="16.5" customHeight="1" x14ac:dyDescent="0.25">
      <c r="A64" s="113"/>
      <c r="B64" s="193" t="s">
        <v>210</v>
      </c>
      <c r="C64" s="176"/>
      <c r="D64" s="46">
        <v>12.75</v>
      </c>
      <c r="E64" s="219">
        <v>12.5</v>
      </c>
      <c r="F64" s="176"/>
      <c r="G64" s="200"/>
      <c r="H64" s="255"/>
      <c r="I64" s="200"/>
      <c r="J64" s="255"/>
      <c r="K64" s="50"/>
    </row>
    <row r="65" spans="1:11" ht="15" customHeight="1" x14ac:dyDescent="0.25">
      <c r="A65" s="113"/>
      <c r="B65" s="411" t="s">
        <v>21</v>
      </c>
      <c r="C65" s="176"/>
      <c r="D65" s="46">
        <v>5</v>
      </c>
      <c r="E65" s="219">
        <v>5</v>
      </c>
      <c r="F65" s="176"/>
      <c r="G65" s="200"/>
      <c r="H65" s="255"/>
      <c r="I65" s="391"/>
      <c r="J65" s="255"/>
      <c r="K65" s="50"/>
    </row>
    <row r="66" spans="1:11" ht="15" customHeight="1" x14ac:dyDescent="0.25">
      <c r="A66" s="113"/>
      <c r="B66" s="193" t="s">
        <v>51</v>
      </c>
      <c r="C66" s="176"/>
      <c r="D66" s="46">
        <v>152</v>
      </c>
      <c r="E66" s="219">
        <v>152</v>
      </c>
      <c r="F66" s="176"/>
      <c r="G66" s="200"/>
      <c r="H66" s="255"/>
      <c r="I66" s="391"/>
      <c r="J66" s="255"/>
      <c r="K66" s="50"/>
    </row>
    <row r="67" spans="1:11" ht="15" customHeight="1" x14ac:dyDescent="0.25">
      <c r="A67" s="414" t="s">
        <v>144</v>
      </c>
      <c r="B67" s="411"/>
      <c r="C67" s="87">
        <v>30</v>
      </c>
      <c r="D67" s="370">
        <v>30</v>
      </c>
      <c r="E67" s="86">
        <v>30</v>
      </c>
      <c r="F67" s="370">
        <v>2.2822822822822819</v>
      </c>
      <c r="G67" s="86">
        <v>0.24024024024024024</v>
      </c>
      <c r="H67" s="370">
        <v>14.774774774774775</v>
      </c>
      <c r="I67" s="86">
        <v>70.570570570570567</v>
      </c>
      <c r="J67" s="370">
        <v>0</v>
      </c>
      <c r="K67" s="47" t="s">
        <v>295</v>
      </c>
    </row>
    <row r="68" spans="1:11" ht="37.5" customHeight="1" thickBot="1" x14ac:dyDescent="0.3">
      <c r="A68" s="113" t="s">
        <v>166</v>
      </c>
      <c r="B68" s="193"/>
      <c r="C68" s="176">
        <v>35</v>
      </c>
      <c r="D68" s="127">
        <v>35</v>
      </c>
      <c r="E68" s="128">
        <v>35</v>
      </c>
      <c r="F68" s="219">
        <v>2.3076923076923075</v>
      </c>
      <c r="G68" s="45">
        <v>0.41958041958041958</v>
      </c>
      <c r="H68" s="46">
        <v>13.846153846153847</v>
      </c>
      <c r="I68" s="45">
        <v>69.230769230769241</v>
      </c>
      <c r="J68" s="200"/>
      <c r="K68" s="238" t="s">
        <v>300</v>
      </c>
    </row>
    <row r="69" spans="1:11" ht="15.75" customHeight="1" thickBot="1" x14ac:dyDescent="0.3">
      <c r="A69" s="432" t="s">
        <v>28</v>
      </c>
      <c r="B69" s="293"/>
      <c r="C69" s="300">
        <f>C34+C38+C53+C63+C67+C68</f>
        <v>545</v>
      </c>
      <c r="D69" s="284"/>
      <c r="E69" s="283"/>
      <c r="F69" s="65">
        <f>SUM(F33:F68)</f>
        <v>21.23997458997459</v>
      </c>
      <c r="G69" s="65">
        <f t="shared" ref="G69:J69" si="0">SUM(G33:G68)</f>
        <v>13.289820659820659</v>
      </c>
      <c r="H69" s="65">
        <f t="shared" si="0"/>
        <v>83.100928620928613</v>
      </c>
      <c r="I69" s="65">
        <f t="shared" si="0"/>
        <v>547.95133980133983</v>
      </c>
      <c r="J69" s="65">
        <f t="shared" si="0"/>
        <v>11.3</v>
      </c>
      <c r="K69" s="301"/>
    </row>
    <row r="70" spans="1:11" ht="33.75" customHeight="1" x14ac:dyDescent="0.25">
      <c r="A70" s="113"/>
      <c r="B70" s="404" t="s">
        <v>202</v>
      </c>
      <c r="C70" s="200"/>
      <c r="D70" s="219"/>
      <c r="E70" s="46"/>
      <c r="F70" s="255"/>
      <c r="G70" s="200"/>
      <c r="H70" s="255"/>
      <c r="I70" s="200"/>
      <c r="J70" s="255"/>
      <c r="K70" s="287"/>
    </row>
    <row r="71" spans="1:11" ht="33.75" customHeight="1" x14ac:dyDescent="0.25">
      <c r="A71" s="414" t="s">
        <v>123</v>
      </c>
      <c r="B71" s="411"/>
      <c r="C71" s="87">
        <v>150</v>
      </c>
      <c r="D71" s="299"/>
      <c r="E71" s="299"/>
      <c r="F71" s="86">
        <v>4.3499999999999996</v>
      </c>
      <c r="G71" s="310">
        <v>3.75</v>
      </c>
      <c r="H71" s="299">
        <v>6.3</v>
      </c>
      <c r="I71" s="86">
        <v>76</v>
      </c>
      <c r="J71" s="370">
        <v>0.45</v>
      </c>
      <c r="K71" s="50" t="s">
        <v>114</v>
      </c>
    </row>
    <row r="72" spans="1:11" ht="33.75" customHeight="1" x14ac:dyDescent="0.25">
      <c r="A72" s="100" t="s">
        <v>341</v>
      </c>
      <c r="B72" s="193" t="s">
        <v>129</v>
      </c>
      <c r="C72" s="87"/>
      <c r="D72" s="299">
        <v>155</v>
      </c>
      <c r="E72" s="299">
        <v>150</v>
      </c>
      <c r="F72" s="86"/>
      <c r="G72" s="370"/>
      <c r="H72" s="299"/>
      <c r="I72" s="86"/>
      <c r="J72" s="370"/>
      <c r="K72" s="50"/>
    </row>
    <row r="73" spans="1:11" ht="33.75" customHeight="1" x14ac:dyDescent="0.25">
      <c r="A73" s="113" t="s">
        <v>153</v>
      </c>
      <c r="B73" s="400" t="s">
        <v>43</v>
      </c>
      <c r="C73" s="200">
        <v>20</v>
      </c>
      <c r="D73" s="219">
        <v>20</v>
      </c>
      <c r="E73" s="46">
        <v>20</v>
      </c>
      <c r="F73" s="219">
        <v>1.5</v>
      </c>
      <c r="G73" s="46">
        <v>1.96</v>
      </c>
      <c r="H73" s="219">
        <v>14.88</v>
      </c>
      <c r="I73" s="46">
        <v>83.4</v>
      </c>
      <c r="J73" s="219"/>
      <c r="K73" s="50" t="s">
        <v>294</v>
      </c>
    </row>
    <row r="74" spans="1:11" ht="24" customHeight="1" x14ac:dyDescent="0.25">
      <c r="A74" s="414" t="s">
        <v>130</v>
      </c>
      <c r="B74" s="420"/>
      <c r="C74" s="268" t="s">
        <v>188</v>
      </c>
      <c r="D74" s="370"/>
      <c r="E74" s="86"/>
      <c r="F74" s="370">
        <v>8.98</v>
      </c>
      <c r="G74" s="86">
        <v>2.93</v>
      </c>
      <c r="H74" s="370">
        <v>4.4000000000000004</v>
      </c>
      <c r="I74" s="86">
        <v>80</v>
      </c>
      <c r="J74" s="370">
        <v>0.32</v>
      </c>
      <c r="K74" s="50" t="s">
        <v>131</v>
      </c>
    </row>
    <row r="75" spans="1:11" ht="19.5" customHeight="1" x14ac:dyDescent="0.25">
      <c r="A75" s="414"/>
      <c r="B75" s="420" t="s">
        <v>112</v>
      </c>
      <c r="C75" s="86"/>
      <c r="D75" s="370">
        <v>51.54</v>
      </c>
      <c r="E75" s="86">
        <v>37.9</v>
      </c>
      <c r="F75" s="370"/>
      <c r="G75" s="86"/>
      <c r="H75" s="370"/>
      <c r="I75" s="86"/>
      <c r="J75" s="410"/>
      <c r="K75" s="50"/>
    </row>
    <row r="76" spans="1:11" ht="20.25" customHeight="1" x14ac:dyDescent="0.25">
      <c r="A76" s="414"/>
      <c r="B76" s="420" t="s">
        <v>77</v>
      </c>
      <c r="C76" s="86"/>
      <c r="D76" s="370"/>
      <c r="E76" s="86">
        <v>30</v>
      </c>
      <c r="F76" s="370"/>
      <c r="G76" s="86"/>
      <c r="H76" s="370"/>
      <c r="I76" s="86"/>
      <c r="J76" s="410"/>
      <c r="K76" s="50"/>
    </row>
    <row r="77" spans="1:11" ht="19.5" customHeight="1" x14ac:dyDescent="0.25">
      <c r="A77" s="414"/>
      <c r="B77" s="193" t="s">
        <v>144</v>
      </c>
      <c r="C77" s="86"/>
      <c r="D77" s="370">
        <v>6.2</v>
      </c>
      <c r="E77" s="86">
        <v>6.2</v>
      </c>
      <c r="F77" s="370"/>
      <c r="G77" s="86"/>
      <c r="H77" s="370"/>
      <c r="I77" s="86"/>
      <c r="J77" s="410"/>
      <c r="K77" s="50"/>
    </row>
    <row r="78" spans="1:11" ht="18.75" customHeight="1" x14ac:dyDescent="0.25">
      <c r="A78" s="414"/>
      <c r="B78" s="420" t="s">
        <v>44</v>
      </c>
      <c r="C78" s="86"/>
      <c r="D78" s="370">
        <v>4.8</v>
      </c>
      <c r="E78" s="86">
        <v>4</v>
      </c>
      <c r="F78" s="370"/>
      <c r="G78" s="86"/>
      <c r="H78" s="370"/>
      <c r="I78" s="86"/>
      <c r="J78" s="410"/>
      <c r="K78" s="50"/>
    </row>
    <row r="79" spans="1:11" ht="17.25" customHeight="1" x14ac:dyDescent="0.25">
      <c r="A79" s="414"/>
      <c r="B79" s="420" t="s">
        <v>132</v>
      </c>
      <c r="C79" s="86"/>
      <c r="D79" s="370">
        <v>9</v>
      </c>
      <c r="E79" s="86">
        <v>9</v>
      </c>
      <c r="F79" s="370"/>
      <c r="G79" s="86"/>
      <c r="H79" s="370"/>
      <c r="I79" s="86"/>
      <c r="J79" s="410"/>
      <c r="K79" s="50"/>
    </row>
    <row r="80" spans="1:11" ht="18" customHeight="1" x14ac:dyDescent="0.25">
      <c r="A80" s="414"/>
      <c r="B80" s="420" t="s">
        <v>45</v>
      </c>
      <c r="C80" s="86"/>
      <c r="D80" s="370">
        <v>1.7</v>
      </c>
      <c r="E80" s="86">
        <v>1.7</v>
      </c>
      <c r="F80" s="370"/>
      <c r="G80" s="86"/>
      <c r="H80" s="370"/>
      <c r="I80" s="86"/>
      <c r="J80" s="410"/>
      <c r="K80" s="50"/>
    </row>
    <row r="81" spans="1:11" ht="24" customHeight="1" x14ac:dyDescent="0.25">
      <c r="A81" s="414"/>
      <c r="B81" s="400" t="s">
        <v>152</v>
      </c>
      <c r="C81" s="86"/>
      <c r="D81" s="370">
        <v>0.3</v>
      </c>
      <c r="E81" s="86">
        <v>0.3</v>
      </c>
      <c r="F81" s="370"/>
      <c r="G81" s="86"/>
      <c r="H81" s="370"/>
      <c r="I81" s="86"/>
      <c r="J81" s="410"/>
      <c r="K81" s="50"/>
    </row>
    <row r="82" spans="1:11" ht="15.75" customHeight="1" x14ac:dyDescent="0.25">
      <c r="A82" s="414"/>
      <c r="B82" s="420" t="s">
        <v>36</v>
      </c>
      <c r="C82" s="86"/>
      <c r="D82" s="370">
        <v>0.8</v>
      </c>
      <c r="E82" s="86">
        <v>0.8</v>
      </c>
      <c r="F82" s="370"/>
      <c r="G82" s="86"/>
      <c r="H82" s="370"/>
      <c r="I82" s="86"/>
      <c r="J82" s="410"/>
      <c r="K82" s="50"/>
    </row>
    <row r="83" spans="1:11" ht="15.75" customHeight="1" x14ac:dyDescent="0.25">
      <c r="A83" s="414"/>
      <c r="B83" s="420" t="s">
        <v>147</v>
      </c>
      <c r="C83" s="86"/>
      <c r="D83" s="370"/>
      <c r="E83" s="86">
        <v>45</v>
      </c>
      <c r="F83" s="370"/>
      <c r="G83" s="86"/>
      <c r="H83" s="370"/>
      <c r="I83" s="86"/>
      <c r="J83" s="410"/>
      <c r="K83" s="50"/>
    </row>
    <row r="84" spans="1:11" ht="18" customHeight="1" x14ac:dyDescent="0.25">
      <c r="A84" s="414"/>
      <c r="B84" s="243" t="s">
        <v>133</v>
      </c>
      <c r="C84" s="87"/>
      <c r="D84" s="370"/>
      <c r="E84" s="86"/>
      <c r="F84" s="370"/>
      <c r="G84" s="86"/>
      <c r="H84" s="370"/>
      <c r="I84" s="86"/>
      <c r="J84" s="410"/>
      <c r="K84" s="50"/>
    </row>
    <row r="85" spans="1:11" ht="18" customHeight="1" x14ac:dyDescent="0.25">
      <c r="A85" s="414"/>
      <c r="B85" s="411" t="s">
        <v>132</v>
      </c>
      <c r="C85" s="87"/>
      <c r="D85" s="370">
        <v>7.5</v>
      </c>
      <c r="E85" s="86">
        <v>7.5</v>
      </c>
      <c r="F85" s="370"/>
      <c r="G85" s="86"/>
      <c r="H85" s="370"/>
      <c r="I85" s="86"/>
      <c r="J85" s="410"/>
      <c r="K85" s="50"/>
    </row>
    <row r="86" spans="1:11" ht="15" customHeight="1" x14ac:dyDescent="0.25">
      <c r="A86" s="414"/>
      <c r="B86" s="411" t="s">
        <v>45</v>
      </c>
      <c r="C86" s="87"/>
      <c r="D86" s="370">
        <v>0.8</v>
      </c>
      <c r="E86" s="86">
        <v>0.8</v>
      </c>
      <c r="F86" s="370"/>
      <c r="G86" s="86"/>
      <c r="H86" s="370"/>
      <c r="I86" s="86"/>
      <c r="J86" s="410"/>
      <c r="K86" s="50"/>
    </row>
    <row r="87" spans="1:11" ht="18.75" customHeight="1" x14ac:dyDescent="0.25">
      <c r="A87" s="414"/>
      <c r="B87" s="411" t="s">
        <v>40</v>
      </c>
      <c r="C87" s="87"/>
      <c r="D87" s="370">
        <v>0.8</v>
      </c>
      <c r="E87" s="86">
        <v>0.8</v>
      </c>
      <c r="F87" s="370"/>
      <c r="G87" s="86"/>
      <c r="H87" s="370"/>
      <c r="I87" s="86"/>
      <c r="J87" s="410"/>
      <c r="K87" s="50"/>
    </row>
    <row r="88" spans="1:11" ht="19.5" customHeight="1" x14ac:dyDescent="0.25">
      <c r="A88" s="414"/>
      <c r="B88" s="411" t="s">
        <v>20</v>
      </c>
      <c r="C88" s="87"/>
      <c r="D88" s="370">
        <v>7.5</v>
      </c>
      <c r="E88" s="86">
        <v>7.5</v>
      </c>
      <c r="F88" s="370"/>
      <c r="G88" s="86"/>
      <c r="H88" s="370"/>
      <c r="I88" s="86"/>
      <c r="J88" s="410"/>
      <c r="K88" s="50"/>
    </row>
    <row r="89" spans="1:11" ht="19.5" customHeight="1" x14ac:dyDescent="0.25">
      <c r="A89" s="414"/>
      <c r="B89" s="411" t="s">
        <v>21</v>
      </c>
      <c r="C89" s="87"/>
      <c r="D89" s="370">
        <v>0.15</v>
      </c>
      <c r="E89" s="86">
        <v>0.15</v>
      </c>
      <c r="F89" s="370"/>
      <c r="G89" s="86"/>
      <c r="H89" s="370"/>
      <c r="I89" s="86"/>
      <c r="J89" s="410"/>
      <c r="K89" s="50"/>
    </row>
    <row r="90" spans="1:11" ht="19.5" customHeight="1" x14ac:dyDescent="0.25">
      <c r="A90" s="414"/>
      <c r="B90" s="400" t="s">
        <v>152</v>
      </c>
      <c r="C90" s="87"/>
      <c r="D90" s="370">
        <v>0.09</v>
      </c>
      <c r="E90" s="86">
        <v>0.09</v>
      </c>
      <c r="F90" s="370"/>
      <c r="G90" s="86"/>
      <c r="H90" s="370"/>
      <c r="I90" s="86"/>
      <c r="J90" s="410"/>
      <c r="K90" s="50"/>
    </row>
    <row r="91" spans="1:11" ht="19.5" customHeight="1" x14ac:dyDescent="0.25">
      <c r="A91" s="414"/>
      <c r="B91" s="411" t="s">
        <v>134</v>
      </c>
      <c r="C91" s="87"/>
      <c r="D91" s="370"/>
      <c r="E91" s="86">
        <v>15</v>
      </c>
      <c r="F91" s="370"/>
      <c r="G91" s="86"/>
      <c r="H91" s="370"/>
      <c r="I91" s="86"/>
      <c r="J91" s="410"/>
      <c r="K91" s="50"/>
    </row>
    <row r="92" spans="1:11" ht="23.25" customHeight="1" x14ac:dyDescent="0.25">
      <c r="A92" s="113" t="s">
        <v>46</v>
      </c>
      <c r="B92" s="193"/>
      <c r="C92" s="200">
        <v>120</v>
      </c>
      <c r="D92" s="219"/>
      <c r="E92" s="46"/>
      <c r="F92" s="219">
        <v>2.4500000000000002</v>
      </c>
      <c r="G92" s="46">
        <v>3.84</v>
      </c>
      <c r="H92" s="219">
        <v>16.350000000000001</v>
      </c>
      <c r="I92" s="46">
        <v>109.8</v>
      </c>
      <c r="J92" s="219">
        <v>14.53</v>
      </c>
      <c r="K92" s="50" t="s">
        <v>292</v>
      </c>
    </row>
    <row r="93" spans="1:11" ht="23.25" customHeight="1" x14ac:dyDescent="0.25">
      <c r="A93" s="113"/>
      <c r="B93" s="193" t="s">
        <v>34</v>
      </c>
      <c r="C93" s="200"/>
      <c r="D93" s="219">
        <v>136.80000000000001</v>
      </c>
      <c r="E93" s="46">
        <v>102.6</v>
      </c>
      <c r="F93" s="219"/>
      <c r="G93" s="46"/>
      <c r="H93" s="219"/>
      <c r="I93" s="46"/>
      <c r="J93" s="219"/>
      <c r="K93" s="50"/>
    </row>
    <row r="94" spans="1:11" ht="23.25" customHeight="1" x14ac:dyDescent="0.25">
      <c r="A94" s="113"/>
      <c r="B94" s="193" t="s">
        <v>19</v>
      </c>
      <c r="C94" s="200"/>
      <c r="D94" s="219">
        <v>18.96</v>
      </c>
      <c r="E94" s="46">
        <v>18</v>
      </c>
      <c r="F94" s="219"/>
      <c r="G94" s="46"/>
      <c r="H94" s="219"/>
      <c r="I94" s="46"/>
      <c r="J94" s="219"/>
      <c r="K94" s="50"/>
    </row>
    <row r="95" spans="1:11" ht="15" customHeight="1" x14ac:dyDescent="0.25">
      <c r="A95" s="113"/>
      <c r="B95" s="193" t="s">
        <v>22</v>
      </c>
      <c r="C95" s="200"/>
      <c r="D95" s="219">
        <v>4.2</v>
      </c>
      <c r="E95" s="46">
        <v>4.2</v>
      </c>
      <c r="F95" s="219"/>
      <c r="G95" s="46"/>
      <c r="H95" s="219"/>
      <c r="I95" s="46"/>
      <c r="J95" s="219"/>
      <c r="K95" s="50"/>
    </row>
    <row r="96" spans="1:11" ht="15" customHeight="1" x14ac:dyDescent="0.25">
      <c r="A96" s="113"/>
      <c r="B96" s="400" t="s">
        <v>152</v>
      </c>
      <c r="C96" s="200"/>
      <c r="D96" s="219">
        <v>0.45</v>
      </c>
      <c r="E96" s="46">
        <v>0.45</v>
      </c>
      <c r="F96" s="219"/>
      <c r="G96" s="46"/>
      <c r="H96" s="219"/>
      <c r="I96" s="46"/>
      <c r="J96" s="219"/>
      <c r="K96" s="50"/>
    </row>
    <row r="97" spans="1:11" ht="33.75" customHeight="1" x14ac:dyDescent="0.25">
      <c r="A97" s="414" t="s">
        <v>144</v>
      </c>
      <c r="B97" s="411"/>
      <c r="C97" s="87">
        <v>30</v>
      </c>
      <c r="D97" s="370">
        <v>30</v>
      </c>
      <c r="E97" s="86">
        <v>30</v>
      </c>
      <c r="F97" s="370">
        <v>2.2822822822822819</v>
      </c>
      <c r="G97" s="86">
        <v>0.24024024024024024</v>
      </c>
      <c r="H97" s="370">
        <v>14.774774774774775</v>
      </c>
      <c r="I97" s="86">
        <v>70.570570570570567</v>
      </c>
      <c r="J97" s="370">
        <v>0</v>
      </c>
      <c r="K97" s="47" t="s">
        <v>295</v>
      </c>
    </row>
    <row r="98" spans="1:11" ht="27.75" customHeight="1" x14ac:dyDescent="0.25">
      <c r="A98" s="113" t="s">
        <v>103</v>
      </c>
      <c r="B98" s="193"/>
      <c r="C98" s="200" t="s">
        <v>136</v>
      </c>
      <c r="D98" s="219"/>
      <c r="E98" s="46"/>
      <c r="F98" s="219">
        <v>6.3063063063063057E-2</v>
      </c>
      <c r="G98" s="46">
        <v>1.8018018018018018E-2</v>
      </c>
      <c r="H98" s="219">
        <v>5.01</v>
      </c>
      <c r="I98" s="46">
        <v>19.95</v>
      </c>
      <c r="J98" s="219">
        <v>0.03</v>
      </c>
      <c r="K98" s="244" t="s">
        <v>293</v>
      </c>
    </row>
    <row r="99" spans="1:11" ht="15" customHeight="1" x14ac:dyDescent="0.25">
      <c r="A99" s="113"/>
      <c r="B99" s="193" t="s">
        <v>165</v>
      </c>
      <c r="C99" s="200"/>
      <c r="D99" s="219">
        <v>0.4</v>
      </c>
      <c r="E99" s="46">
        <v>0.4</v>
      </c>
      <c r="F99" s="255"/>
      <c r="G99" s="200"/>
      <c r="H99" s="255"/>
      <c r="I99" s="200"/>
      <c r="J99" s="255"/>
      <c r="K99" s="50"/>
    </row>
    <row r="100" spans="1:11" ht="15" customHeight="1" x14ac:dyDescent="0.25">
      <c r="A100" s="113"/>
      <c r="B100" s="193" t="s">
        <v>21</v>
      </c>
      <c r="C100" s="200"/>
      <c r="D100" s="219">
        <v>5</v>
      </c>
      <c r="E100" s="46">
        <v>5</v>
      </c>
      <c r="F100" s="255"/>
      <c r="G100" s="200"/>
      <c r="H100" s="255"/>
      <c r="I100" s="200"/>
      <c r="J100" s="255"/>
      <c r="K100" s="50"/>
    </row>
    <row r="101" spans="1:11" ht="15" customHeight="1" thickBot="1" x14ac:dyDescent="0.3">
      <c r="A101" s="113"/>
      <c r="B101" s="193" t="s">
        <v>20</v>
      </c>
      <c r="C101" s="200"/>
      <c r="D101" s="45">
        <v>150</v>
      </c>
      <c r="E101" s="46">
        <v>150</v>
      </c>
      <c r="F101" s="255"/>
      <c r="G101" s="200"/>
      <c r="H101" s="255"/>
      <c r="I101" s="200"/>
      <c r="J101" s="255"/>
      <c r="K101" s="50"/>
    </row>
    <row r="102" spans="1:11" ht="15.75" customHeight="1" thickBot="1" x14ac:dyDescent="0.3">
      <c r="A102" s="434" t="s">
        <v>28</v>
      </c>
      <c r="B102" s="302"/>
      <c r="C102" s="303">
        <f>C71+C73+60+C92+C97+155</f>
        <v>535</v>
      </c>
      <c r="D102" s="379"/>
      <c r="E102" s="380"/>
      <c r="F102" s="304">
        <f>SUM(F70:F101)</f>
        <v>19.625345345345345</v>
      </c>
      <c r="G102" s="304">
        <f>SUM(G70:G101)</f>
        <v>12.738258258258259</v>
      </c>
      <c r="H102" s="304">
        <f>SUM(H70:H101)</f>
        <v>61.714774774774774</v>
      </c>
      <c r="I102" s="304">
        <f>SUM(I70:I101)</f>
        <v>439.72057057057054</v>
      </c>
      <c r="J102" s="304">
        <f>SUM(J70:J101)</f>
        <v>15.329999999999998</v>
      </c>
      <c r="K102" s="295"/>
    </row>
    <row r="103" spans="1:11" ht="15.75" customHeight="1" thickBot="1" x14ac:dyDescent="0.3">
      <c r="A103" s="432" t="s">
        <v>49</v>
      </c>
      <c r="B103" s="305"/>
      <c r="C103" s="300">
        <f>C28+C32+C69+C102</f>
        <v>1544</v>
      </c>
      <c r="D103" s="65"/>
      <c r="E103" s="65"/>
      <c r="F103" s="306">
        <f>F28+F32+F69+F102</f>
        <v>52.434719935319933</v>
      </c>
      <c r="G103" s="306">
        <f>G28+G32+G69+G102</f>
        <v>40.808278918078926</v>
      </c>
      <c r="H103" s="306">
        <f>H28+H32+H69+H102</f>
        <v>204.17570339570338</v>
      </c>
      <c r="I103" s="306">
        <f>I28+I32+I69+I102</f>
        <v>1410.5819103719105</v>
      </c>
      <c r="J103" s="307">
        <f>J28+J32+J69+J102</f>
        <v>38.54</v>
      </c>
      <c r="K103" s="295"/>
    </row>
    <row r="104" spans="1:11" ht="15" customHeight="1" x14ac:dyDescent="0.25">
      <c r="C104" s="308"/>
      <c r="D104" s="371"/>
      <c r="E104" s="88"/>
      <c r="F104" s="88"/>
      <c r="G104" s="88"/>
      <c r="H104" s="88"/>
      <c r="I104" s="88"/>
      <c r="K104" s="281"/>
    </row>
    <row r="105" spans="1:11" ht="15.75" customHeight="1" thickBot="1" x14ac:dyDescent="0.3">
      <c r="A105" s="352" t="s">
        <v>50</v>
      </c>
      <c r="B105" s="279"/>
      <c r="C105" s="280"/>
      <c r="D105" s="351"/>
      <c r="K105" s="280"/>
    </row>
    <row r="106" spans="1:11" ht="32.25" customHeight="1" thickBot="1" x14ac:dyDescent="0.3">
      <c r="A106" s="501" t="s">
        <v>257</v>
      </c>
      <c r="B106" s="503" t="s">
        <v>432</v>
      </c>
      <c r="C106" s="503" t="s">
        <v>428</v>
      </c>
      <c r="D106" s="458" t="s">
        <v>429</v>
      </c>
      <c r="E106" s="108" t="s">
        <v>430</v>
      </c>
      <c r="F106" s="496" t="s">
        <v>5</v>
      </c>
      <c r="G106" s="497"/>
      <c r="H106" s="498"/>
      <c r="I106" s="201" t="s">
        <v>431</v>
      </c>
      <c r="J106" s="201" t="s">
        <v>6</v>
      </c>
      <c r="K106" s="199" t="s">
        <v>7</v>
      </c>
    </row>
    <row r="107" spans="1:11" ht="15.75" customHeight="1" thickBot="1" x14ac:dyDescent="0.3">
      <c r="A107" s="502"/>
      <c r="B107" s="504"/>
      <c r="C107" s="504"/>
      <c r="D107" s="283" t="s">
        <v>8</v>
      </c>
      <c r="E107" s="283" t="s">
        <v>9</v>
      </c>
      <c r="F107" s="283" t="s">
        <v>10</v>
      </c>
      <c r="G107" s="283" t="s">
        <v>11</v>
      </c>
      <c r="H107" s="285" t="s">
        <v>12</v>
      </c>
      <c r="I107" s="285" t="s">
        <v>13</v>
      </c>
      <c r="J107" s="285" t="s">
        <v>14</v>
      </c>
      <c r="K107" s="295"/>
    </row>
    <row r="108" spans="1:11" ht="15" customHeight="1" x14ac:dyDescent="0.25">
      <c r="A108" s="431"/>
      <c r="B108" s="286" t="s">
        <v>15</v>
      </c>
      <c r="C108" s="199"/>
      <c r="D108" s="108"/>
      <c r="E108" s="289"/>
      <c r="F108" s="291"/>
      <c r="G108" s="289"/>
      <c r="H108" s="289"/>
      <c r="I108" s="291"/>
      <c r="J108" s="291"/>
      <c r="K108" s="287"/>
    </row>
    <row r="109" spans="1:11" ht="47.25" customHeight="1" x14ac:dyDescent="0.25">
      <c r="A109" s="44" t="s">
        <v>457</v>
      </c>
      <c r="C109" s="200" t="s">
        <v>201</v>
      </c>
      <c r="D109" s="46"/>
      <c r="E109" s="46"/>
      <c r="F109" s="45">
        <v>3.76</v>
      </c>
      <c r="G109" s="46">
        <v>6.13</v>
      </c>
      <c r="H109" s="46">
        <v>22.96</v>
      </c>
      <c r="I109" s="45">
        <v>162</v>
      </c>
      <c r="J109" s="45">
        <v>0.67</v>
      </c>
      <c r="K109" s="50" t="s">
        <v>454</v>
      </c>
    </row>
    <row r="110" spans="1:11" ht="15" customHeight="1" x14ac:dyDescent="0.25">
      <c r="A110" s="44"/>
      <c r="B110" s="48" t="s">
        <v>455</v>
      </c>
      <c r="C110" s="200"/>
      <c r="D110" s="46">
        <v>18</v>
      </c>
      <c r="E110" s="46">
        <v>18</v>
      </c>
      <c r="F110" s="46"/>
      <c r="G110" s="88"/>
      <c r="H110" s="46"/>
      <c r="I110" s="88"/>
      <c r="J110" s="45"/>
      <c r="K110" s="50"/>
    </row>
    <row r="111" spans="1:11" ht="15" customHeight="1" x14ac:dyDescent="0.25">
      <c r="A111" s="44"/>
      <c r="B111" s="48" t="s">
        <v>19</v>
      </c>
      <c r="C111" s="200"/>
      <c r="D111" s="46">
        <v>70</v>
      </c>
      <c r="E111" s="46">
        <v>70</v>
      </c>
      <c r="F111" s="46"/>
      <c r="G111" s="46"/>
      <c r="H111" s="46"/>
      <c r="I111" s="46"/>
      <c r="J111" s="45"/>
      <c r="K111" s="50"/>
    </row>
    <row r="112" spans="1:11" ht="15" customHeight="1" x14ac:dyDescent="0.25">
      <c r="A112" s="44"/>
      <c r="B112" s="48" t="s">
        <v>51</v>
      </c>
      <c r="C112" s="200"/>
      <c r="D112" s="46">
        <v>53</v>
      </c>
      <c r="E112" s="46">
        <v>53</v>
      </c>
      <c r="F112" s="46"/>
      <c r="G112" s="88"/>
      <c r="H112" s="46"/>
      <c r="I112" s="88"/>
      <c r="J112" s="45"/>
      <c r="K112" s="50"/>
    </row>
    <row r="113" spans="1:11" ht="15" customHeight="1" x14ac:dyDescent="0.25">
      <c r="A113" s="44"/>
      <c r="B113" s="48" t="s">
        <v>21</v>
      </c>
      <c r="C113" s="200"/>
      <c r="D113" s="46">
        <v>2</v>
      </c>
      <c r="E113" s="46">
        <v>2</v>
      </c>
      <c r="F113" s="46"/>
      <c r="G113" s="88"/>
      <c r="H113" s="46"/>
      <c r="I113" s="88"/>
      <c r="J113" s="45"/>
      <c r="K113" s="50"/>
    </row>
    <row r="114" spans="1:11" ht="15" customHeight="1" x14ac:dyDescent="0.25">
      <c r="A114" s="44"/>
      <c r="B114" s="48" t="s">
        <v>152</v>
      </c>
      <c r="C114" s="200"/>
      <c r="D114" s="46">
        <v>0.4</v>
      </c>
      <c r="E114" s="46">
        <v>0.4</v>
      </c>
      <c r="F114" s="46"/>
      <c r="G114" s="88"/>
      <c r="H114" s="46"/>
      <c r="I114" s="88"/>
      <c r="J114" s="45"/>
      <c r="K114" s="50"/>
    </row>
    <row r="115" spans="1:11" ht="15" customHeight="1" x14ac:dyDescent="0.25">
      <c r="A115" s="44"/>
      <c r="B115" s="472" t="s">
        <v>22</v>
      </c>
      <c r="C115" s="200"/>
      <c r="D115" s="46">
        <v>3</v>
      </c>
      <c r="E115" s="46">
        <v>3</v>
      </c>
      <c r="F115" s="46"/>
      <c r="G115" s="88"/>
      <c r="H115" s="46"/>
      <c r="I115" s="88"/>
      <c r="J115" s="45"/>
      <c r="K115" s="50"/>
    </row>
    <row r="116" spans="1:11" ht="23.25" customHeight="1" x14ac:dyDescent="0.25">
      <c r="A116" s="113" t="s">
        <v>52</v>
      </c>
      <c r="B116" s="193"/>
      <c r="C116" s="200" t="s">
        <v>196</v>
      </c>
      <c r="D116" s="372"/>
      <c r="E116" s="175"/>
      <c r="F116" s="219">
        <v>3.6702000000000004</v>
      </c>
      <c r="G116" s="46">
        <v>3.1896</v>
      </c>
      <c r="H116" s="219">
        <v>10.87</v>
      </c>
      <c r="I116" s="46">
        <v>90.78</v>
      </c>
      <c r="J116" s="219">
        <v>1.43</v>
      </c>
      <c r="K116" s="50" t="s">
        <v>296</v>
      </c>
    </row>
    <row r="117" spans="1:11" ht="15" customHeight="1" x14ac:dyDescent="0.25">
      <c r="A117" s="113"/>
      <c r="B117" s="193" t="s">
        <v>53</v>
      </c>
      <c r="C117" s="200"/>
      <c r="D117" s="219">
        <v>2</v>
      </c>
      <c r="E117" s="46">
        <v>2</v>
      </c>
      <c r="F117" s="219"/>
      <c r="G117" s="46"/>
      <c r="H117" s="219"/>
      <c r="I117" s="46"/>
      <c r="J117" s="219"/>
      <c r="K117" s="50"/>
    </row>
    <row r="118" spans="1:11" ht="15" customHeight="1" x14ac:dyDescent="0.25">
      <c r="A118" s="113"/>
      <c r="B118" s="193" t="s">
        <v>21</v>
      </c>
      <c r="C118" s="200"/>
      <c r="D118" s="219">
        <v>6</v>
      </c>
      <c r="E118" s="46">
        <v>6</v>
      </c>
      <c r="F118" s="219"/>
      <c r="G118" s="46"/>
      <c r="H118" s="219"/>
      <c r="I118" s="46"/>
      <c r="J118" s="219"/>
      <c r="K118" s="50"/>
    </row>
    <row r="119" spans="1:11" ht="15" customHeight="1" x14ac:dyDescent="0.25">
      <c r="A119" s="113"/>
      <c r="B119" s="193" t="s">
        <v>19</v>
      </c>
      <c r="C119" s="200"/>
      <c r="D119" s="219">
        <v>110</v>
      </c>
      <c r="E119" s="46">
        <v>110</v>
      </c>
      <c r="F119" s="219"/>
      <c r="G119" s="46"/>
      <c r="H119" s="219"/>
      <c r="I119" s="46"/>
      <c r="J119" s="219"/>
      <c r="K119" s="50"/>
    </row>
    <row r="120" spans="1:11" ht="15" customHeight="1" x14ac:dyDescent="0.25">
      <c r="A120" s="113"/>
      <c r="B120" s="193" t="s">
        <v>20</v>
      </c>
      <c r="C120" s="200"/>
      <c r="D120" s="219">
        <v>80</v>
      </c>
      <c r="E120" s="46">
        <v>80</v>
      </c>
      <c r="F120" s="219"/>
      <c r="G120" s="46"/>
      <c r="H120" s="219"/>
      <c r="I120" s="46"/>
      <c r="J120" s="219"/>
      <c r="K120" s="50"/>
    </row>
    <row r="121" spans="1:11" ht="30" customHeight="1" x14ac:dyDescent="0.25">
      <c r="A121" s="113" t="s">
        <v>25</v>
      </c>
      <c r="B121" s="193"/>
      <c r="C121" s="149" t="s">
        <v>102</v>
      </c>
      <c r="D121" s="288"/>
      <c r="E121" s="175"/>
      <c r="F121" s="45">
        <v>1.915</v>
      </c>
      <c r="G121" s="46">
        <v>4.3549999999999995</v>
      </c>
      <c r="H121" s="219">
        <v>12.92</v>
      </c>
      <c r="I121" s="46">
        <v>98.5</v>
      </c>
      <c r="J121" s="255"/>
      <c r="K121" s="50" t="s">
        <v>248</v>
      </c>
    </row>
    <row r="122" spans="1:11" ht="15" customHeight="1" x14ac:dyDescent="0.25">
      <c r="A122" s="113"/>
      <c r="B122" s="193" t="s">
        <v>27</v>
      </c>
      <c r="C122" s="200"/>
      <c r="D122" s="45">
        <v>25</v>
      </c>
      <c r="E122" s="46">
        <v>25</v>
      </c>
      <c r="F122" s="176"/>
      <c r="G122" s="200"/>
      <c r="H122" s="255"/>
      <c r="I122" s="200"/>
      <c r="J122" s="255"/>
      <c r="K122" s="50"/>
    </row>
    <row r="123" spans="1:11" ht="15" customHeight="1" thickBot="1" x14ac:dyDescent="0.3">
      <c r="A123" s="113"/>
      <c r="B123" s="193" t="s">
        <v>22</v>
      </c>
      <c r="C123" s="200"/>
      <c r="D123" s="45">
        <v>5</v>
      </c>
      <c r="E123" s="46">
        <v>5</v>
      </c>
      <c r="F123" s="176" t="s">
        <v>3</v>
      </c>
      <c r="G123" s="237"/>
      <c r="H123" s="255"/>
      <c r="I123" s="237"/>
      <c r="J123" s="255"/>
      <c r="K123" s="50"/>
    </row>
    <row r="124" spans="1:11" ht="15.75" customHeight="1" thickBot="1" x14ac:dyDescent="0.3">
      <c r="A124" s="432" t="s">
        <v>28</v>
      </c>
      <c r="B124" s="305"/>
      <c r="C124" s="294">
        <v>359</v>
      </c>
      <c r="D124" s="322"/>
      <c r="E124" s="65"/>
      <c r="F124" s="307">
        <f>SUM(F109:F123)</f>
        <v>9.3452000000000002</v>
      </c>
      <c r="G124" s="307">
        <f>SUM(G109:G123)</f>
        <v>13.674599999999998</v>
      </c>
      <c r="H124" s="307">
        <f>SUM(H109:H123)</f>
        <v>46.75</v>
      </c>
      <c r="I124" s="307">
        <f>SUM(I109:I123)</f>
        <v>351.28</v>
      </c>
      <c r="J124" s="307">
        <f>SUM(J109:J123)</f>
        <v>2.1</v>
      </c>
      <c r="K124" s="65"/>
    </row>
    <row r="125" spans="1:11" ht="15" customHeight="1" x14ac:dyDescent="0.25">
      <c r="A125" s="113"/>
      <c r="B125" s="421" t="s">
        <v>29</v>
      </c>
      <c r="C125" s="149"/>
      <c r="D125" s="219"/>
      <c r="E125" s="46"/>
      <c r="F125" s="46"/>
      <c r="G125" s="46"/>
      <c r="H125" s="46"/>
      <c r="I125" s="45"/>
      <c r="J125" s="45"/>
      <c r="K125" s="50"/>
    </row>
    <row r="126" spans="1:11" ht="21.75" customHeight="1" thickBot="1" x14ac:dyDescent="0.3">
      <c r="A126" s="160" t="s">
        <v>401</v>
      </c>
      <c r="B126" s="194"/>
      <c r="C126" s="131">
        <v>200</v>
      </c>
      <c r="D126" s="219">
        <v>200</v>
      </c>
      <c r="E126" s="46">
        <v>200</v>
      </c>
      <c r="F126" s="215">
        <v>1</v>
      </c>
      <c r="G126" s="133">
        <v>0</v>
      </c>
      <c r="H126" s="215">
        <v>20.200000000000003</v>
      </c>
      <c r="I126" s="133">
        <v>84.800000000000011</v>
      </c>
      <c r="J126" s="215">
        <v>4</v>
      </c>
      <c r="K126" s="178" t="s">
        <v>303</v>
      </c>
    </row>
    <row r="127" spans="1:11" ht="15.75" customHeight="1" thickBot="1" x14ac:dyDescent="0.3">
      <c r="A127" s="432" t="s">
        <v>28</v>
      </c>
      <c r="B127" s="293"/>
      <c r="C127" s="294">
        <v>200</v>
      </c>
      <c r="D127" s="285"/>
      <c r="E127" s="377"/>
      <c r="F127" s="65">
        <f>SUM(F126)</f>
        <v>1</v>
      </c>
      <c r="G127" s="65">
        <f>SUM(G126)</f>
        <v>0</v>
      </c>
      <c r="H127" s="65">
        <f>SUM(H126)</f>
        <v>20.200000000000003</v>
      </c>
      <c r="I127" s="65">
        <f>SUM(I126)</f>
        <v>84.800000000000011</v>
      </c>
      <c r="J127" s="65">
        <f>SUM(J126)</f>
        <v>4</v>
      </c>
      <c r="K127" s="311"/>
    </row>
    <row r="128" spans="1:11" ht="15" customHeight="1" x14ac:dyDescent="0.25">
      <c r="A128" s="431"/>
      <c r="B128" s="286" t="s">
        <v>30</v>
      </c>
      <c r="C128" s="312"/>
      <c r="D128" s="108"/>
      <c r="E128" s="381"/>
      <c r="F128" s="108"/>
      <c r="G128" s="202"/>
      <c r="H128" s="108"/>
      <c r="I128" s="202"/>
      <c r="J128" s="289"/>
      <c r="K128" s="297"/>
    </row>
    <row r="129" spans="1:11" ht="36.75" customHeight="1" x14ac:dyDescent="0.25">
      <c r="A129" s="253" t="s">
        <v>402</v>
      </c>
      <c r="B129" s="400"/>
      <c r="C129" s="142">
        <v>40</v>
      </c>
      <c r="D129" s="395"/>
      <c r="E129" s="116"/>
      <c r="F129" s="117">
        <v>0.5</v>
      </c>
      <c r="G129" s="395">
        <v>0.04</v>
      </c>
      <c r="H129" s="117">
        <v>4.6500000000000004</v>
      </c>
      <c r="I129" s="395">
        <v>20.92</v>
      </c>
      <c r="J129" s="117">
        <v>1.92</v>
      </c>
      <c r="K129" s="50" t="s">
        <v>322</v>
      </c>
    </row>
    <row r="130" spans="1:11" ht="15" customHeight="1" x14ac:dyDescent="0.25">
      <c r="A130" s="253"/>
      <c r="B130" s="400" t="s">
        <v>323</v>
      </c>
      <c r="C130" s="142"/>
      <c r="D130" s="395">
        <v>48</v>
      </c>
      <c r="E130" s="116">
        <v>38.4</v>
      </c>
      <c r="F130" s="117"/>
      <c r="G130" s="395"/>
      <c r="H130" s="117"/>
      <c r="I130" s="395"/>
      <c r="J130" s="117"/>
      <c r="K130" s="117"/>
    </row>
    <row r="131" spans="1:11" ht="15" customHeight="1" x14ac:dyDescent="0.25">
      <c r="A131" s="253"/>
      <c r="B131" s="400" t="s">
        <v>48</v>
      </c>
      <c r="C131" s="142"/>
      <c r="D131" s="395">
        <v>2</v>
      </c>
      <c r="E131" s="116">
        <v>2</v>
      </c>
      <c r="F131" s="117"/>
      <c r="G131" s="395"/>
      <c r="H131" s="117"/>
      <c r="I131" s="395"/>
      <c r="J131" s="117"/>
      <c r="K131" s="117"/>
    </row>
    <row r="132" spans="1:11" ht="54" customHeight="1" x14ac:dyDescent="0.25">
      <c r="A132" s="160" t="s">
        <v>415</v>
      </c>
      <c r="B132" s="193"/>
      <c r="C132" s="200" t="s">
        <v>136</v>
      </c>
      <c r="D132" s="46"/>
      <c r="E132" s="219"/>
      <c r="F132" s="46">
        <v>1.81077770205806</v>
      </c>
      <c r="G132" s="219">
        <v>3.6994757865822336</v>
      </c>
      <c r="H132" s="46">
        <v>6.7359701408037234</v>
      </c>
      <c r="I132" s="219">
        <v>70.307561883393973</v>
      </c>
      <c r="J132" s="46">
        <v>6.43</v>
      </c>
      <c r="K132" s="50" t="s">
        <v>297</v>
      </c>
    </row>
    <row r="133" spans="1:11" ht="15" customHeight="1" x14ac:dyDescent="0.25">
      <c r="A133" s="113"/>
      <c r="B133" s="193" t="s">
        <v>151</v>
      </c>
      <c r="C133" s="200"/>
      <c r="D133" s="46">
        <v>15</v>
      </c>
      <c r="E133" s="219">
        <v>12</v>
      </c>
      <c r="F133" s="46"/>
      <c r="G133" s="219"/>
      <c r="H133" s="46"/>
      <c r="I133" s="219"/>
      <c r="J133" s="46"/>
      <c r="K133" s="50"/>
    </row>
    <row r="134" spans="1:11" ht="15" customHeight="1" x14ac:dyDescent="0.25">
      <c r="A134" s="113"/>
      <c r="B134" s="193" t="s">
        <v>108</v>
      </c>
      <c r="C134" s="200"/>
      <c r="D134" s="46">
        <v>15.96</v>
      </c>
      <c r="E134" s="219">
        <v>12</v>
      </c>
      <c r="F134" s="46"/>
      <c r="G134" s="219"/>
      <c r="H134" s="46"/>
      <c r="I134" s="219"/>
      <c r="J134" s="46"/>
      <c r="K134" s="50"/>
    </row>
    <row r="135" spans="1:11" ht="15" customHeight="1" x14ac:dyDescent="0.25">
      <c r="A135" s="113"/>
      <c r="B135" s="193" t="s">
        <v>66</v>
      </c>
      <c r="C135" s="200"/>
      <c r="D135" s="46">
        <v>9.3800000000000008</v>
      </c>
      <c r="E135" s="219">
        <v>7.5</v>
      </c>
      <c r="F135" s="46"/>
      <c r="G135" s="219"/>
      <c r="H135" s="46"/>
      <c r="I135" s="219"/>
      <c r="J135" s="175"/>
      <c r="K135" s="50"/>
    </row>
    <row r="136" spans="1:11" ht="15" customHeight="1" x14ac:dyDescent="0.25">
      <c r="A136" s="113"/>
      <c r="B136" s="193" t="s">
        <v>86</v>
      </c>
      <c r="C136" s="200"/>
      <c r="D136" s="46">
        <v>7.14</v>
      </c>
      <c r="E136" s="219">
        <v>6</v>
      </c>
      <c r="F136" s="46"/>
      <c r="G136" s="219"/>
      <c r="H136" s="46"/>
      <c r="I136" s="219"/>
      <c r="J136" s="175"/>
      <c r="K136" s="50"/>
    </row>
    <row r="137" spans="1:11" ht="15" customHeight="1" x14ac:dyDescent="0.25">
      <c r="A137" s="113"/>
      <c r="B137" s="193" t="s">
        <v>356</v>
      </c>
      <c r="C137" s="200"/>
      <c r="D137" s="46">
        <v>30.72</v>
      </c>
      <c r="E137" s="219">
        <v>24</v>
      </c>
      <c r="F137" s="46"/>
      <c r="G137" s="219"/>
      <c r="H137" s="46"/>
      <c r="I137" s="219"/>
      <c r="J137" s="175"/>
      <c r="K137" s="50"/>
    </row>
    <row r="138" spans="1:11" ht="15" customHeight="1" x14ac:dyDescent="0.25">
      <c r="A138" s="113"/>
      <c r="B138" s="193" t="s">
        <v>107</v>
      </c>
      <c r="C138" s="200"/>
      <c r="D138" s="46">
        <v>3</v>
      </c>
      <c r="E138" s="219">
        <v>3</v>
      </c>
      <c r="F138" s="46"/>
      <c r="G138" s="219"/>
      <c r="H138" s="46"/>
      <c r="I138" s="219"/>
      <c r="J138" s="175"/>
      <c r="K138" s="50"/>
    </row>
    <row r="139" spans="1:11" ht="15" customHeight="1" x14ac:dyDescent="0.25">
      <c r="A139" s="113"/>
      <c r="B139" s="193" t="s">
        <v>48</v>
      </c>
      <c r="C139" s="200"/>
      <c r="D139" s="46">
        <v>0.15</v>
      </c>
      <c r="E139" s="219">
        <v>0.15</v>
      </c>
      <c r="F139" s="46"/>
      <c r="G139" s="219"/>
      <c r="H139" s="46"/>
      <c r="I139" s="219"/>
      <c r="J139" s="175"/>
      <c r="K139" s="50"/>
    </row>
    <row r="140" spans="1:11" ht="15" customHeight="1" x14ac:dyDescent="0.25">
      <c r="A140" s="113"/>
      <c r="B140" s="193" t="s">
        <v>117</v>
      </c>
      <c r="C140" s="200"/>
      <c r="D140" s="46">
        <v>1.5</v>
      </c>
      <c r="E140" s="219">
        <v>1.5</v>
      </c>
      <c r="F140" s="46"/>
      <c r="G140" s="219"/>
      <c r="H140" s="46"/>
      <c r="I140" s="219"/>
      <c r="J140" s="175"/>
      <c r="K140" s="50"/>
    </row>
    <row r="141" spans="1:11" ht="15" customHeight="1" x14ac:dyDescent="0.25">
      <c r="A141" s="113"/>
      <c r="B141" s="400" t="s">
        <v>152</v>
      </c>
      <c r="C141" s="200"/>
      <c r="D141" s="46">
        <v>0.5</v>
      </c>
      <c r="E141" s="219">
        <v>0.5</v>
      </c>
      <c r="F141" s="46"/>
      <c r="G141" s="219"/>
      <c r="H141" s="46"/>
      <c r="I141" s="219"/>
      <c r="J141" s="175"/>
      <c r="K141" s="50"/>
    </row>
    <row r="142" spans="1:11" ht="15" customHeight="1" x14ac:dyDescent="0.25">
      <c r="A142" s="113"/>
      <c r="B142" s="193" t="s">
        <v>68</v>
      </c>
      <c r="C142" s="200"/>
      <c r="D142" s="46">
        <v>120</v>
      </c>
      <c r="E142" s="219">
        <v>120</v>
      </c>
      <c r="F142" s="46"/>
      <c r="G142" s="219"/>
      <c r="H142" s="46"/>
      <c r="I142" s="219"/>
      <c r="J142" s="175"/>
      <c r="K142" s="50"/>
    </row>
    <row r="143" spans="1:11" ht="15" customHeight="1" x14ac:dyDescent="0.25">
      <c r="A143" s="113"/>
      <c r="B143" s="193" t="s">
        <v>69</v>
      </c>
      <c r="C143" s="200"/>
      <c r="D143" s="46">
        <v>5</v>
      </c>
      <c r="E143" s="219">
        <v>5</v>
      </c>
      <c r="F143" s="46"/>
      <c r="G143" s="219"/>
      <c r="H143" s="46"/>
      <c r="I143" s="219"/>
      <c r="J143" s="175"/>
      <c r="K143" s="50"/>
    </row>
    <row r="144" spans="1:11" ht="15" customHeight="1" x14ac:dyDescent="0.25">
      <c r="A144" s="113" t="s">
        <v>327</v>
      </c>
      <c r="B144" s="193"/>
      <c r="C144" s="200" t="s">
        <v>226</v>
      </c>
      <c r="D144" s="219"/>
      <c r="E144" s="46"/>
      <c r="F144" s="219">
        <v>8.73</v>
      </c>
      <c r="G144" s="46">
        <v>10.07</v>
      </c>
      <c r="H144" s="219">
        <v>1.73</v>
      </c>
      <c r="I144" s="46">
        <v>132.6</v>
      </c>
      <c r="J144" s="219">
        <v>0.56000000000000005</v>
      </c>
      <c r="K144" s="373" t="s">
        <v>403</v>
      </c>
    </row>
    <row r="145" spans="1:11" ht="15" customHeight="1" x14ac:dyDescent="0.25">
      <c r="A145" s="113"/>
      <c r="B145" s="222" t="s">
        <v>347</v>
      </c>
      <c r="C145" s="200"/>
      <c r="D145" s="219">
        <v>48</v>
      </c>
      <c r="E145" s="46">
        <v>48</v>
      </c>
      <c r="F145" s="219"/>
      <c r="G145" s="46"/>
      <c r="H145" s="219"/>
      <c r="I145" s="46"/>
      <c r="J145" s="219"/>
      <c r="K145" s="50"/>
    </row>
    <row r="146" spans="1:11" ht="15" customHeight="1" x14ac:dyDescent="0.25">
      <c r="A146" s="113"/>
      <c r="B146" s="222" t="s">
        <v>167</v>
      </c>
      <c r="C146" s="200"/>
      <c r="D146" s="219">
        <v>0.3</v>
      </c>
      <c r="E146" s="46">
        <v>0.3</v>
      </c>
      <c r="F146" s="219"/>
      <c r="G146" s="46"/>
      <c r="H146" s="219"/>
      <c r="I146" s="46"/>
      <c r="J146" s="219"/>
      <c r="K146" s="50"/>
    </row>
    <row r="147" spans="1:11" ht="15" customHeight="1" x14ac:dyDescent="0.25">
      <c r="A147" s="113"/>
      <c r="B147" s="222" t="s">
        <v>344</v>
      </c>
      <c r="C147" s="200"/>
      <c r="D147" s="219"/>
      <c r="E147" s="46">
        <v>30</v>
      </c>
      <c r="F147" s="219"/>
      <c r="G147" s="46"/>
      <c r="H147" s="219"/>
      <c r="I147" s="46"/>
      <c r="J147" s="219"/>
      <c r="K147" s="50"/>
    </row>
    <row r="148" spans="1:11" ht="15" customHeight="1" x14ac:dyDescent="0.25">
      <c r="A148" s="113"/>
      <c r="B148" s="193" t="s">
        <v>66</v>
      </c>
      <c r="C148" s="200"/>
      <c r="D148" s="219">
        <v>13.13</v>
      </c>
      <c r="E148" s="46">
        <v>10.5</v>
      </c>
      <c r="F148" s="219"/>
      <c r="G148" s="46"/>
      <c r="H148" s="219"/>
      <c r="I148" s="46"/>
      <c r="J148" s="219"/>
      <c r="K148" s="50"/>
    </row>
    <row r="149" spans="1:11" ht="15" customHeight="1" x14ac:dyDescent="0.25">
      <c r="A149" s="113"/>
      <c r="B149" s="193" t="s">
        <v>86</v>
      </c>
      <c r="C149" s="200"/>
      <c r="D149" s="219">
        <v>6.36</v>
      </c>
      <c r="E149" s="46">
        <v>5.3</v>
      </c>
      <c r="F149" s="219"/>
      <c r="G149" s="46"/>
      <c r="H149" s="219"/>
      <c r="I149" s="46"/>
      <c r="J149" s="219"/>
      <c r="K149" s="50"/>
    </row>
    <row r="150" spans="1:11" ht="15" customHeight="1" x14ac:dyDescent="0.25">
      <c r="A150" s="113"/>
      <c r="B150" s="193" t="s">
        <v>111</v>
      </c>
      <c r="C150" s="200"/>
      <c r="D150" s="219">
        <v>22.5</v>
      </c>
      <c r="E150" s="46">
        <v>22.5</v>
      </c>
      <c r="F150" s="219"/>
      <c r="G150" s="46"/>
      <c r="H150" s="219"/>
      <c r="I150" s="46"/>
      <c r="J150" s="219"/>
      <c r="K150" s="50"/>
    </row>
    <row r="151" spans="1:11" ht="15" customHeight="1" x14ac:dyDescent="0.25">
      <c r="A151" s="113"/>
      <c r="B151" s="193" t="s">
        <v>117</v>
      </c>
      <c r="C151" s="200"/>
      <c r="D151" s="219">
        <v>0.9</v>
      </c>
      <c r="E151" s="46">
        <v>0.9</v>
      </c>
      <c r="F151" s="219"/>
      <c r="G151" s="46"/>
      <c r="H151" s="219"/>
      <c r="I151" s="46"/>
      <c r="J151" s="219"/>
      <c r="K151" s="50"/>
    </row>
    <row r="152" spans="1:11" ht="15" customHeight="1" x14ac:dyDescent="0.25">
      <c r="A152" s="113"/>
      <c r="B152" s="193" t="s">
        <v>231</v>
      </c>
      <c r="C152" s="200"/>
      <c r="D152" s="219">
        <v>1.5</v>
      </c>
      <c r="E152" s="46">
        <v>1.5</v>
      </c>
      <c r="F152" s="219"/>
      <c r="G152" s="46"/>
      <c r="H152" s="219"/>
      <c r="I152" s="46"/>
      <c r="J152" s="219"/>
      <c r="K152" s="50"/>
    </row>
    <row r="153" spans="1:11" ht="15" customHeight="1" x14ac:dyDescent="0.25">
      <c r="A153" s="113"/>
      <c r="B153" s="193" t="s">
        <v>107</v>
      </c>
      <c r="C153" s="200"/>
      <c r="D153" s="219">
        <v>2</v>
      </c>
      <c r="E153" s="46">
        <v>2</v>
      </c>
      <c r="F153" s="219"/>
      <c r="G153" s="46"/>
      <c r="H153" s="219"/>
      <c r="I153" s="46"/>
      <c r="J153" s="219"/>
      <c r="K153" s="50"/>
    </row>
    <row r="154" spans="1:11" ht="17.25" customHeight="1" x14ac:dyDescent="0.25">
      <c r="A154" s="113"/>
      <c r="B154" s="193" t="s">
        <v>167</v>
      </c>
      <c r="C154" s="200"/>
      <c r="D154" s="219">
        <v>0.15</v>
      </c>
      <c r="E154" s="46">
        <v>0.15</v>
      </c>
      <c r="F154" s="219"/>
      <c r="G154" s="46"/>
      <c r="H154" s="219"/>
      <c r="I154" s="46"/>
      <c r="J154" s="219"/>
      <c r="K154" s="50"/>
    </row>
    <row r="155" spans="1:11" ht="31.5" customHeight="1" x14ac:dyDescent="0.25">
      <c r="A155" s="100" t="s">
        <v>336</v>
      </c>
      <c r="B155" s="222"/>
      <c r="C155" s="28" t="s">
        <v>200</v>
      </c>
      <c r="D155" s="224"/>
      <c r="E155" s="223"/>
      <c r="F155" s="224">
        <v>6.45</v>
      </c>
      <c r="G155" s="223">
        <v>3.13</v>
      </c>
      <c r="H155" s="224">
        <v>29.16</v>
      </c>
      <c r="I155" s="223">
        <v>170.14</v>
      </c>
      <c r="J155" s="224">
        <v>0</v>
      </c>
      <c r="K155" s="47" t="s">
        <v>346</v>
      </c>
    </row>
    <row r="156" spans="1:11" ht="15" customHeight="1" x14ac:dyDescent="0.25">
      <c r="A156" s="100"/>
      <c r="B156" s="222" t="s">
        <v>345</v>
      </c>
      <c r="C156" s="28"/>
      <c r="D156" s="224">
        <v>52.4</v>
      </c>
      <c r="E156" s="223">
        <v>52.4</v>
      </c>
      <c r="F156" s="223"/>
      <c r="G156" s="223"/>
      <c r="H156" s="224"/>
      <c r="I156" s="223"/>
      <c r="J156" s="224"/>
      <c r="K156" s="226"/>
    </row>
    <row r="157" spans="1:11" ht="15" customHeight="1" x14ac:dyDescent="0.25">
      <c r="A157" s="100"/>
      <c r="B157" s="222" t="s">
        <v>111</v>
      </c>
      <c r="C157" s="28"/>
      <c r="D157" s="224">
        <v>78.099999999999994</v>
      </c>
      <c r="E157" s="223">
        <v>78.099999999999994</v>
      </c>
      <c r="F157" s="223"/>
      <c r="G157" s="223"/>
      <c r="H157" s="224"/>
      <c r="I157" s="223"/>
      <c r="J157" s="224"/>
      <c r="K157" s="226"/>
    </row>
    <row r="158" spans="1:11" ht="15" customHeight="1" x14ac:dyDescent="0.25">
      <c r="A158" s="100"/>
      <c r="B158" s="222" t="s">
        <v>167</v>
      </c>
      <c r="C158" s="28"/>
      <c r="D158" s="224">
        <v>0.3</v>
      </c>
      <c r="E158" s="223">
        <v>0.3</v>
      </c>
      <c r="F158" s="223"/>
      <c r="G158" s="223"/>
      <c r="H158" s="224"/>
      <c r="I158" s="223"/>
      <c r="J158" s="224"/>
      <c r="K158" s="226"/>
    </row>
    <row r="159" spans="1:11" ht="15" customHeight="1" x14ac:dyDescent="0.25">
      <c r="A159" s="100"/>
      <c r="B159" s="222" t="s">
        <v>45</v>
      </c>
      <c r="C159" s="28"/>
      <c r="D159" s="224">
        <v>2</v>
      </c>
      <c r="E159" s="223">
        <v>2</v>
      </c>
      <c r="F159" s="223"/>
      <c r="G159" s="223"/>
      <c r="H159" s="224"/>
      <c r="I159" s="223"/>
      <c r="J159" s="224"/>
      <c r="K159" s="226"/>
    </row>
    <row r="160" spans="1:11" ht="15" customHeight="1" x14ac:dyDescent="0.25">
      <c r="A160" s="113" t="s">
        <v>215</v>
      </c>
      <c r="B160" s="193"/>
      <c r="C160" s="200">
        <v>150</v>
      </c>
      <c r="D160" s="219"/>
      <c r="E160" s="45"/>
      <c r="F160" s="46">
        <v>0.12</v>
      </c>
      <c r="G160" s="219">
        <v>0.12</v>
      </c>
      <c r="H160" s="46">
        <v>20.91</v>
      </c>
      <c r="I160" s="219">
        <v>85.95</v>
      </c>
      <c r="J160" s="46">
        <v>2.85</v>
      </c>
      <c r="K160" s="50" t="s">
        <v>299</v>
      </c>
    </row>
    <row r="161" spans="1:11" ht="15" customHeight="1" x14ac:dyDescent="0.25">
      <c r="A161" s="113"/>
      <c r="B161" s="193" t="s">
        <v>150</v>
      </c>
      <c r="C161" s="200"/>
      <c r="D161" s="219">
        <v>28.5</v>
      </c>
      <c r="E161" s="45">
        <v>25</v>
      </c>
      <c r="F161" s="46"/>
      <c r="G161" s="219"/>
      <c r="H161" s="46"/>
      <c r="I161" s="219"/>
      <c r="J161" s="175"/>
      <c r="K161" s="50"/>
    </row>
    <row r="162" spans="1:11" ht="15" customHeight="1" x14ac:dyDescent="0.25">
      <c r="A162" s="113"/>
      <c r="B162" s="193" t="s">
        <v>149</v>
      </c>
      <c r="C162" s="200"/>
      <c r="D162" s="219">
        <v>5</v>
      </c>
      <c r="E162" s="45">
        <v>5</v>
      </c>
      <c r="F162" s="46"/>
      <c r="G162" s="219"/>
      <c r="H162" s="46"/>
      <c r="I162" s="219"/>
      <c r="J162" s="175"/>
      <c r="K162" s="50"/>
    </row>
    <row r="163" spans="1:11" ht="15" customHeight="1" x14ac:dyDescent="0.25">
      <c r="A163" s="113"/>
      <c r="B163" s="193" t="s">
        <v>51</v>
      </c>
      <c r="C163" s="200"/>
      <c r="D163" s="219">
        <v>152</v>
      </c>
      <c r="E163" s="45">
        <v>152</v>
      </c>
      <c r="F163" s="46"/>
      <c r="G163" s="219"/>
      <c r="H163" s="46"/>
      <c r="I163" s="219"/>
      <c r="J163" s="175"/>
      <c r="K163" s="50"/>
    </row>
    <row r="164" spans="1:11" ht="15" customHeight="1" x14ac:dyDescent="0.25">
      <c r="A164" s="100"/>
      <c r="B164" s="222"/>
      <c r="C164" s="28"/>
      <c r="D164" s="224"/>
      <c r="E164" s="223"/>
      <c r="F164" s="224"/>
      <c r="G164" s="223"/>
      <c r="H164" s="224"/>
      <c r="I164" s="223"/>
      <c r="J164" s="224"/>
      <c r="K164" s="223"/>
    </row>
    <row r="165" spans="1:11" ht="21" customHeight="1" x14ac:dyDescent="0.25">
      <c r="A165" s="113" t="s">
        <v>144</v>
      </c>
      <c r="B165" s="193"/>
      <c r="C165" s="200">
        <v>25</v>
      </c>
      <c r="D165" s="219">
        <v>25</v>
      </c>
      <c r="E165" s="46">
        <v>25</v>
      </c>
      <c r="F165" s="219">
        <v>1.9</v>
      </c>
      <c r="G165" s="46">
        <v>0.2</v>
      </c>
      <c r="H165" s="219">
        <v>12.3</v>
      </c>
      <c r="I165" s="46">
        <v>58.75</v>
      </c>
      <c r="J165" s="219">
        <v>0</v>
      </c>
      <c r="K165" s="50" t="s">
        <v>295</v>
      </c>
    </row>
    <row r="166" spans="1:11" ht="33.75" customHeight="1" thickBot="1" x14ac:dyDescent="0.3">
      <c r="A166" s="113" t="s">
        <v>166</v>
      </c>
      <c r="B166" s="193"/>
      <c r="C166" s="200">
        <v>35</v>
      </c>
      <c r="D166" s="46">
        <v>35</v>
      </c>
      <c r="E166" s="219">
        <v>35</v>
      </c>
      <c r="F166" s="127">
        <v>2.3076923076923075</v>
      </c>
      <c r="G166" s="219">
        <v>0.41958041958041958</v>
      </c>
      <c r="H166" s="127">
        <v>13.846153846153847</v>
      </c>
      <c r="I166" s="219">
        <v>69.230769230769241</v>
      </c>
      <c r="J166" s="237"/>
      <c r="K166" s="238" t="s">
        <v>300</v>
      </c>
    </row>
    <row r="167" spans="1:11" ht="29.25" customHeight="1" thickBot="1" x14ac:dyDescent="0.3">
      <c r="A167" s="432" t="s">
        <v>28</v>
      </c>
      <c r="B167" s="305"/>
      <c r="C167" s="300">
        <f>C129+155+60+112+C160+C165+C166</f>
        <v>577</v>
      </c>
      <c r="D167" s="307"/>
      <c r="E167" s="307"/>
      <c r="F167" s="65">
        <f>SUM(F129:F166)</f>
        <v>21.818470009750367</v>
      </c>
      <c r="G167" s="65">
        <f>SUM(G129:G166)</f>
        <v>17.679056206162652</v>
      </c>
      <c r="H167" s="65">
        <f>SUM(H129:H166)</f>
        <v>89.332123986957555</v>
      </c>
      <c r="I167" s="65">
        <f>SUM(I129:I166)</f>
        <v>607.89833111416328</v>
      </c>
      <c r="J167" s="65">
        <f>SUM(J129:J166)</f>
        <v>11.76</v>
      </c>
      <c r="K167" s="311"/>
    </row>
    <row r="168" spans="1:11" ht="37.5" customHeight="1" x14ac:dyDescent="0.25">
      <c r="A168" s="113"/>
      <c r="B168" s="404" t="s">
        <v>202</v>
      </c>
      <c r="C168" s="87"/>
      <c r="D168" s="370"/>
      <c r="E168" s="299"/>
      <c r="F168" s="86"/>
      <c r="G168" s="370"/>
      <c r="H168" s="86"/>
      <c r="I168" s="86"/>
      <c r="J168" s="370"/>
      <c r="K168" s="50"/>
    </row>
    <row r="169" spans="1:11" ht="23.25" customHeight="1" x14ac:dyDescent="0.25">
      <c r="A169" s="414" t="s">
        <v>123</v>
      </c>
      <c r="B169" s="411"/>
      <c r="C169" s="87">
        <v>150</v>
      </c>
      <c r="D169" s="299"/>
      <c r="E169" s="299"/>
      <c r="F169" s="86">
        <v>4.3499999999999996</v>
      </c>
      <c r="G169" s="310">
        <v>3.75</v>
      </c>
      <c r="H169" s="299">
        <v>6.3</v>
      </c>
      <c r="I169" s="86">
        <v>76</v>
      </c>
      <c r="J169" s="370">
        <v>0.45</v>
      </c>
      <c r="K169" s="50" t="s">
        <v>114</v>
      </c>
    </row>
    <row r="170" spans="1:11" ht="29.25" customHeight="1" x14ac:dyDescent="0.25">
      <c r="A170" s="100" t="s">
        <v>404</v>
      </c>
      <c r="B170" s="193" t="s">
        <v>129</v>
      </c>
      <c r="C170" s="87"/>
      <c r="D170" s="299">
        <v>155</v>
      </c>
      <c r="E170" s="299">
        <v>150</v>
      </c>
      <c r="F170" s="86"/>
      <c r="G170" s="370"/>
      <c r="H170" s="299"/>
      <c r="I170" s="86"/>
      <c r="J170" s="370"/>
      <c r="K170" s="50"/>
    </row>
    <row r="171" spans="1:11" ht="23.25" customHeight="1" x14ac:dyDescent="0.25">
      <c r="A171" s="160" t="s">
        <v>330</v>
      </c>
      <c r="B171" s="194"/>
      <c r="C171" s="374">
        <v>130</v>
      </c>
      <c r="D171" s="215"/>
      <c r="E171" s="133"/>
      <c r="F171" s="215">
        <v>15.98</v>
      </c>
      <c r="G171" s="133">
        <v>9.5</v>
      </c>
      <c r="H171" s="215">
        <v>50.58</v>
      </c>
      <c r="I171" s="133">
        <v>350.13</v>
      </c>
      <c r="J171" s="215"/>
      <c r="K171" s="169" t="s">
        <v>348</v>
      </c>
    </row>
    <row r="172" spans="1:11" ht="23.25" customHeight="1" x14ac:dyDescent="0.25">
      <c r="A172" s="160"/>
      <c r="B172" s="375" t="s">
        <v>349</v>
      </c>
      <c r="C172" s="374"/>
      <c r="D172" s="215"/>
      <c r="E172" s="133"/>
      <c r="F172" s="215"/>
      <c r="G172" s="133"/>
      <c r="H172" s="215"/>
      <c r="I172" s="133"/>
      <c r="J172" s="215"/>
      <c r="K172" s="169"/>
    </row>
    <row r="173" spans="1:11" ht="23.25" customHeight="1" x14ac:dyDescent="0.25">
      <c r="A173" s="160"/>
      <c r="B173" s="194" t="s">
        <v>22</v>
      </c>
      <c r="C173" s="177"/>
      <c r="D173" s="215">
        <v>9</v>
      </c>
      <c r="E173" s="133">
        <v>9</v>
      </c>
      <c r="F173" s="215"/>
      <c r="G173" s="133"/>
      <c r="H173" s="215"/>
      <c r="I173" s="133"/>
      <c r="J173" s="215"/>
      <c r="K173" s="169"/>
    </row>
    <row r="174" spans="1:11" ht="23.25" customHeight="1" x14ac:dyDescent="0.25">
      <c r="A174" s="160"/>
      <c r="B174" s="194" t="s">
        <v>40</v>
      </c>
      <c r="C174" s="177"/>
      <c r="D174" s="215">
        <v>17</v>
      </c>
      <c r="E174" s="133">
        <v>17</v>
      </c>
      <c r="F174" s="215"/>
      <c r="G174" s="133"/>
      <c r="H174" s="215"/>
      <c r="I174" s="133"/>
      <c r="J174" s="376"/>
      <c r="K174" s="169"/>
    </row>
    <row r="175" spans="1:11" ht="23.25" customHeight="1" x14ac:dyDescent="0.25">
      <c r="A175" s="160"/>
      <c r="B175" s="194" t="s">
        <v>173</v>
      </c>
      <c r="C175" s="177"/>
      <c r="D175" s="215">
        <v>9</v>
      </c>
      <c r="E175" s="133">
        <v>9</v>
      </c>
      <c r="F175" s="215"/>
      <c r="G175" s="133"/>
      <c r="H175" s="215"/>
      <c r="I175" s="133"/>
      <c r="J175" s="376"/>
      <c r="K175" s="169"/>
    </row>
    <row r="176" spans="1:11" ht="23.25" customHeight="1" x14ac:dyDescent="0.25">
      <c r="A176" s="160"/>
      <c r="B176" s="375" t="s">
        <v>350</v>
      </c>
      <c r="C176" s="177"/>
      <c r="D176" s="215"/>
      <c r="E176" s="133"/>
      <c r="F176" s="215"/>
      <c r="G176" s="133"/>
      <c r="H176" s="215"/>
      <c r="I176" s="133"/>
      <c r="J176" s="376"/>
      <c r="K176" s="169"/>
    </row>
    <row r="177" spans="1:11" ht="23.25" customHeight="1" x14ac:dyDescent="0.25">
      <c r="A177" s="160"/>
      <c r="B177" s="194" t="s">
        <v>59</v>
      </c>
      <c r="C177" s="177"/>
      <c r="D177" s="215">
        <v>68</v>
      </c>
      <c r="E177" s="133">
        <v>68</v>
      </c>
      <c r="F177" s="215"/>
      <c r="G177" s="133"/>
      <c r="H177" s="215"/>
      <c r="I177" s="133"/>
      <c r="J177" s="376"/>
      <c r="K177" s="169"/>
    </row>
    <row r="178" spans="1:11" ht="23.25" customHeight="1" x14ac:dyDescent="0.25">
      <c r="A178" s="160"/>
      <c r="B178" s="194" t="s">
        <v>319</v>
      </c>
      <c r="C178" s="177"/>
      <c r="D178" s="215">
        <v>13.5</v>
      </c>
      <c r="E178" s="133">
        <v>13.5</v>
      </c>
      <c r="F178" s="215"/>
      <c r="G178" s="133"/>
      <c r="H178" s="215"/>
      <c r="I178" s="133"/>
      <c r="J178" s="376"/>
      <c r="K178" s="169"/>
    </row>
    <row r="179" spans="1:11" ht="23.25" customHeight="1" x14ac:dyDescent="0.25">
      <c r="A179" s="160"/>
      <c r="B179" s="194" t="s">
        <v>235</v>
      </c>
      <c r="C179" s="177"/>
      <c r="D179" s="215">
        <v>16.2</v>
      </c>
      <c r="E179" s="133">
        <v>13.5</v>
      </c>
      <c r="F179" s="215"/>
      <c r="G179" s="133"/>
      <c r="H179" s="215"/>
      <c r="I179" s="133"/>
      <c r="J179" s="376"/>
      <c r="K179" s="169"/>
    </row>
    <row r="180" spans="1:11" ht="23.25" customHeight="1" x14ac:dyDescent="0.25">
      <c r="A180" s="160"/>
      <c r="B180" s="375" t="s">
        <v>410</v>
      </c>
      <c r="C180" s="177"/>
      <c r="D180" s="215"/>
      <c r="E180" s="133"/>
      <c r="F180" s="215"/>
      <c r="G180" s="133"/>
      <c r="H180" s="215"/>
      <c r="I180" s="133"/>
      <c r="J180" s="376"/>
      <c r="K180" s="169"/>
    </row>
    <row r="181" spans="1:11" ht="15" customHeight="1" x14ac:dyDescent="0.25">
      <c r="A181" s="160"/>
      <c r="B181" s="194" t="s">
        <v>22</v>
      </c>
      <c r="C181" s="177"/>
      <c r="D181" s="215">
        <v>3.5</v>
      </c>
      <c r="E181" s="133">
        <v>3.5</v>
      </c>
      <c r="F181" s="215"/>
      <c r="G181" s="133"/>
      <c r="H181" s="215"/>
      <c r="I181" s="133"/>
      <c r="J181" s="376"/>
      <c r="K181" s="169"/>
    </row>
    <row r="182" spans="1:11" ht="15" customHeight="1" x14ac:dyDescent="0.25">
      <c r="A182" s="160"/>
      <c r="B182" s="194" t="s">
        <v>40</v>
      </c>
      <c r="C182" s="177"/>
      <c r="D182" s="215">
        <v>7.2</v>
      </c>
      <c r="E182" s="133">
        <v>7.2</v>
      </c>
      <c r="F182" s="215"/>
      <c r="G182" s="133"/>
      <c r="H182" s="215"/>
      <c r="I182" s="133"/>
      <c r="J182" s="376"/>
      <c r="K182" s="169"/>
    </row>
    <row r="183" spans="1:11" ht="15" customHeight="1" x14ac:dyDescent="0.25">
      <c r="A183" s="160"/>
      <c r="B183" s="194" t="s">
        <v>173</v>
      </c>
      <c r="C183" s="177"/>
      <c r="D183" s="215">
        <v>3.5</v>
      </c>
      <c r="E183" s="133">
        <v>3.5</v>
      </c>
      <c r="F183" s="215"/>
      <c r="G183" s="133"/>
      <c r="H183" s="215"/>
      <c r="I183" s="133"/>
      <c r="J183" s="376"/>
      <c r="K183" s="169"/>
    </row>
    <row r="184" spans="1:11" ht="15" customHeight="1" x14ac:dyDescent="0.25">
      <c r="A184" s="113" t="s">
        <v>61</v>
      </c>
      <c r="B184" s="193"/>
      <c r="C184" s="149" t="s">
        <v>186</v>
      </c>
      <c r="D184" s="219"/>
      <c r="E184" s="45"/>
      <c r="F184" s="46">
        <v>0.10257608505169695</v>
      </c>
      <c r="G184" s="219">
        <v>2.0586983552110021E-2</v>
      </c>
      <c r="H184" s="46">
        <v>5.1790380779918719</v>
      </c>
      <c r="I184" s="46">
        <v>21.78</v>
      </c>
      <c r="J184" s="219">
        <v>2.2400000000000002</v>
      </c>
      <c r="K184" s="50" t="s">
        <v>302</v>
      </c>
    </row>
    <row r="185" spans="1:11" ht="30" customHeight="1" x14ac:dyDescent="0.25">
      <c r="A185" s="113"/>
      <c r="B185" s="193" t="s">
        <v>165</v>
      </c>
      <c r="C185" s="149"/>
      <c r="D185" s="219">
        <v>0.4</v>
      </c>
      <c r="E185" s="45">
        <v>0.4</v>
      </c>
      <c r="F185" s="46"/>
      <c r="G185" s="219"/>
      <c r="H185" s="46"/>
      <c r="I185" s="46"/>
      <c r="J185" s="219"/>
      <c r="K185" s="50"/>
    </row>
    <row r="186" spans="1:11" ht="15" customHeight="1" x14ac:dyDescent="0.25">
      <c r="A186" s="113"/>
      <c r="B186" s="193" t="s">
        <v>21</v>
      </c>
      <c r="C186" s="149"/>
      <c r="D186" s="219">
        <v>5</v>
      </c>
      <c r="E186" s="45">
        <v>5</v>
      </c>
      <c r="F186" s="46"/>
      <c r="G186" s="219"/>
      <c r="H186" s="46"/>
      <c r="I186" s="46"/>
      <c r="J186" s="219"/>
      <c r="K186" s="50"/>
    </row>
    <row r="187" spans="1:11" ht="15" customHeight="1" x14ac:dyDescent="0.25">
      <c r="A187" s="113"/>
      <c r="B187" s="193" t="s">
        <v>62</v>
      </c>
      <c r="C187" s="149"/>
      <c r="D187" s="128">
        <v>5.55</v>
      </c>
      <c r="E187" s="45">
        <v>5</v>
      </c>
      <c r="F187" s="46"/>
      <c r="G187" s="219"/>
      <c r="H187" s="46"/>
      <c r="I187" s="46"/>
      <c r="J187" s="219"/>
      <c r="K187" s="50"/>
    </row>
    <row r="188" spans="1:11" ht="15" customHeight="1" thickBot="1" x14ac:dyDescent="0.3">
      <c r="A188" s="113"/>
      <c r="B188" s="193" t="s">
        <v>20</v>
      </c>
      <c r="C188" s="149"/>
      <c r="D188" s="46">
        <v>150</v>
      </c>
      <c r="E188" s="45">
        <v>150</v>
      </c>
      <c r="F188" s="46"/>
      <c r="G188" s="219"/>
      <c r="H188" s="46"/>
      <c r="I188" s="46"/>
      <c r="J188" s="219"/>
      <c r="K188" s="50"/>
    </row>
    <row r="189" spans="1:11" ht="25.5" customHeight="1" thickBot="1" x14ac:dyDescent="0.3">
      <c r="A189" s="435" t="s">
        <v>28</v>
      </c>
      <c r="B189" s="313"/>
      <c r="C189" s="314">
        <f>C169+C171+160</f>
        <v>440</v>
      </c>
      <c r="D189" s="379"/>
      <c r="E189" s="382"/>
      <c r="F189" s="315">
        <f>SUM(F169:F188)</f>
        <v>20.432576085051696</v>
      </c>
      <c r="G189" s="315">
        <f>SUM(G169:G188)</f>
        <v>13.270586983552111</v>
      </c>
      <c r="H189" s="315">
        <f>SUM(H169:H188)</f>
        <v>62.059038077991865</v>
      </c>
      <c r="I189" s="315">
        <f>SUM(I169:I188)</f>
        <v>447.90999999999997</v>
      </c>
      <c r="J189" s="315">
        <f>SUM(J169:J188)</f>
        <v>2.6900000000000004</v>
      </c>
      <c r="K189" s="294"/>
    </row>
    <row r="190" spans="1:11" ht="15.75" customHeight="1" thickBot="1" x14ac:dyDescent="0.3">
      <c r="A190" s="432" t="s">
        <v>49</v>
      </c>
      <c r="B190" s="305"/>
      <c r="C190" s="300">
        <f>C124+C127+C167+C189</f>
        <v>1576</v>
      </c>
      <c r="D190" s="65"/>
      <c r="E190" s="65"/>
      <c r="F190" s="65">
        <f>F124+F127+F167+F189</f>
        <v>52.596246094802069</v>
      </c>
      <c r="G190" s="65">
        <f>G124+G127+G167+G189</f>
        <v>44.624243189714761</v>
      </c>
      <c r="H190" s="65">
        <f>H124+H127+H167+H189</f>
        <v>218.34116206494943</v>
      </c>
      <c r="I190" s="65">
        <f>I124+I127+I167+I189</f>
        <v>1491.8883311141631</v>
      </c>
      <c r="J190" s="65">
        <f>J124+J127+J167+J189</f>
        <v>20.55</v>
      </c>
      <c r="K190" s="311"/>
    </row>
    <row r="191" spans="1:11" ht="15.75" customHeight="1" x14ac:dyDescent="0.25">
      <c r="A191" s="352"/>
      <c r="B191" s="286"/>
      <c r="C191" s="308"/>
      <c r="D191" s="371"/>
      <c r="E191" s="88"/>
      <c r="F191" s="316"/>
      <c r="G191" s="316"/>
      <c r="H191" s="316"/>
      <c r="I191" s="316"/>
      <c r="J191" s="316"/>
      <c r="K191" s="281"/>
    </row>
    <row r="192" spans="1:11" ht="15" customHeight="1" thickBot="1" x14ac:dyDescent="0.3">
      <c r="A192" s="352" t="s">
        <v>63</v>
      </c>
      <c r="B192" s="279"/>
      <c r="C192" s="280"/>
      <c r="D192" s="351"/>
      <c r="K192" s="280"/>
    </row>
    <row r="193" spans="1:11" ht="15.75" customHeight="1" thickBot="1" x14ac:dyDescent="0.3">
      <c r="A193" s="501" t="s">
        <v>257</v>
      </c>
      <c r="B193" s="503" t="s">
        <v>432</v>
      </c>
      <c r="C193" s="503" t="s">
        <v>428</v>
      </c>
      <c r="D193" s="458" t="s">
        <v>429</v>
      </c>
      <c r="E193" s="108" t="s">
        <v>430</v>
      </c>
      <c r="F193" s="496" t="s">
        <v>5</v>
      </c>
      <c r="G193" s="497"/>
      <c r="H193" s="498"/>
      <c r="I193" s="201" t="s">
        <v>431</v>
      </c>
      <c r="J193" s="201" t="s">
        <v>6</v>
      </c>
      <c r="K193" s="199" t="s">
        <v>7</v>
      </c>
    </row>
    <row r="194" spans="1:11" ht="23.25" customHeight="1" thickBot="1" x14ac:dyDescent="0.3">
      <c r="A194" s="502"/>
      <c r="B194" s="504"/>
      <c r="C194" s="504"/>
      <c r="D194" s="283" t="s">
        <v>8</v>
      </c>
      <c r="E194" s="283" t="s">
        <v>9</v>
      </c>
      <c r="F194" s="283" t="s">
        <v>10</v>
      </c>
      <c r="G194" s="283" t="s">
        <v>11</v>
      </c>
      <c r="H194" s="285" t="s">
        <v>12</v>
      </c>
      <c r="I194" s="285" t="s">
        <v>13</v>
      </c>
      <c r="J194" s="285" t="s">
        <v>14</v>
      </c>
      <c r="K194" s="295"/>
    </row>
    <row r="195" spans="1:11" ht="15.75" customHeight="1" x14ac:dyDescent="0.25">
      <c r="A195" s="431"/>
      <c r="B195" s="286" t="s">
        <v>15</v>
      </c>
      <c r="C195" s="199"/>
      <c r="D195" s="459"/>
      <c r="E195" s="289"/>
      <c r="F195" s="317"/>
      <c r="G195" s="289"/>
      <c r="H195" s="317"/>
      <c r="I195" s="289"/>
      <c r="J195" s="317"/>
      <c r="K195" s="287"/>
    </row>
    <row r="196" spans="1:11" ht="29.25" customHeight="1" x14ac:dyDescent="0.25">
      <c r="A196" s="113" t="s">
        <v>184</v>
      </c>
      <c r="B196" s="193"/>
      <c r="C196" s="200" t="s">
        <v>201</v>
      </c>
      <c r="D196" s="45"/>
      <c r="E196" s="46"/>
      <c r="F196" s="45">
        <v>4.22</v>
      </c>
      <c r="G196" s="46">
        <v>4.92</v>
      </c>
      <c r="H196" s="46">
        <v>23.38</v>
      </c>
      <c r="I196" s="45">
        <v>155.56</v>
      </c>
      <c r="J196" s="45">
        <v>0.6</v>
      </c>
      <c r="K196" s="50" t="s">
        <v>16</v>
      </c>
    </row>
    <row r="197" spans="1:11" ht="23.25" customHeight="1" x14ac:dyDescent="0.25">
      <c r="A197" s="113"/>
      <c r="B197" s="193" t="s">
        <v>17</v>
      </c>
      <c r="C197" s="200"/>
      <c r="D197" s="45">
        <v>10</v>
      </c>
      <c r="E197" s="46">
        <v>10</v>
      </c>
      <c r="F197" s="45"/>
      <c r="G197" s="46"/>
      <c r="H197" s="46"/>
      <c r="I197" s="45"/>
      <c r="J197" s="45"/>
      <c r="K197" s="50"/>
    </row>
    <row r="198" spans="1:11" ht="15" customHeight="1" x14ac:dyDescent="0.25">
      <c r="A198" s="113"/>
      <c r="B198" s="193" t="s">
        <v>18</v>
      </c>
      <c r="C198" s="200"/>
      <c r="D198" s="45">
        <v>7.5</v>
      </c>
      <c r="E198" s="46">
        <v>7.5</v>
      </c>
      <c r="F198" s="45"/>
      <c r="G198" s="46"/>
      <c r="H198" s="46"/>
      <c r="I198" s="219"/>
      <c r="J198" s="45"/>
      <c r="K198" s="50"/>
    </row>
    <row r="199" spans="1:11" ht="15" customHeight="1" x14ac:dyDescent="0.25">
      <c r="A199" s="113"/>
      <c r="B199" s="193" t="s">
        <v>19</v>
      </c>
      <c r="C199" s="200"/>
      <c r="D199" s="45">
        <v>75</v>
      </c>
      <c r="E199" s="46">
        <v>75</v>
      </c>
      <c r="F199" s="45"/>
      <c r="G199" s="46"/>
      <c r="H199" s="46"/>
      <c r="I199" s="219"/>
      <c r="J199" s="45"/>
      <c r="K199" s="50"/>
    </row>
    <row r="200" spans="1:11" ht="15" customHeight="1" x14ac:dyDescent="0.25">
      <c r="A200" s="113"/>
      <c r="B200" s="193" t="s">
        <v>20</v>
      </c>
      <c r="C200" s="200"/>
      <c r="D200" s="45">
        <v>48</v>
      </c>
      <c r="E200" s="46">
        <v>48</v>
      </c>
      <c r="F200" s="45"/>
      <c r="G200" s="46"/>
      <c r="H200" s="46"/>
      <c r="I200" s="219"/>
      <c r="J200" s="45"/>
      <c r="K200" s="50"/>
    </row>
    <row r="201" spans="1:11" ht="15" customHeight="1" x14ac:dyDescent="0.25">
      <c r="A201" s="113"/>
      <c r="B201" s="193" t="s">
        <v>21</v>
      </c>
      <c r="C201" s="200"/>
      <c r="D201" s="45">
        <v>2</v>
      </c>
      <c r="E201" s="46">
        <v>2</v>
      </c>
      <c r="F201" s="45"/>
      <c r="G201" s="46"/>
      <c r="H201" s="46"/>
      <c r="I201" s="219"/>
      <c r="J201" s="45"/>
      <c r="K201" s="50"/>
    </row>
    <row r="202" spans="1:11" ht="15" customHeight="1" x14ac:dyDescent="0.25">
      <c r="A202" s="113"/>
      <c r="B202" s="400" t="s">
        <v>152</v>
      </c>
      <c r="C202" s="200"/>
      <c r="D202" s="45">
        <v>0.4</v>
      </c>
      <c r="E202" s="46">
        <v>0.4</v>
      </c>
      <c r="F202" s="45"/>
      <c r="G202" s="46"/>
      <c r="H202" s="46"/>
      <c r="I202" s="219"/>
      <c r="J202" s="45"/>
      <c r="K202" s="50"/>
    </row>
    <row r="203" spans="1:11" ht="15" customHeight="1" x14ac:dyDescent="0.25">
      <c r="A203" s="113"/>
      <c r="B203" s="400" t="s">
        <v>22</v>
      </c>
      <c r="C203" s="200"/>
      <c r="D203" s="45">
        <v>3</v>
      </c>
      <c r="E203" s="46">
        <v>3</v>
      </c>
      <c r="F203" s="45"/>
      <c r="G203" s="46"/>
      <c r="H203" s="46"/>
      <c r="I203" s="219"/>
      <c r="J203" s="45"/>
      <c r="K203" s="50"/>
    </row>
    <row r="204" spans="1:11" ht="15" customHeight="1" x14ac:dyDescent="0.25">
      <c r="A204" s="433" t="s">
        <v>65</v>
      </c>
      <c r="B204" s="239"/>
      <c r="C204" s="60" t="s">
        <v>196</v>
      </c>
      <c r="D204" s="240"/>
      <c r="E204" s="61"/>
      <c r="F204" s="240">
        <v>3.0325232901236614</v>
      </c>
      <c r="G204" s="61">
        <v>2.3958740841428243</v>
      </c>
      <c r="H204" s="240">
        <v>10.482708219155825</v>
      </c>
      <c r="I204" s="61">
        <v>75.76195432928796</v>
      </c>
      <c r="J204" s="240">
        <v>1.38</v>
      </c>
      <c r="K204" s="226" t="s">
        <v>304</v>
      </c>
    </row>
    <row r="205" spans="1:11" ht="23.25" customHeight="1" x14ac:dyDescent="0.25">
      <c r="A205" s="433"/>
      <c r="B205" s="222" t="s">
        <v>165</v>
      </c>
      <c r="C205" s="59"/>
      <c r="D205" s="240">
        <v>0.45</v>
      </c>
      <c r="E205" s="61">
        <v>0.45</v>
      </c>
      <c r="F205" s="240"/>
      <c r="G205" s="61"/>
      <c r="H205" s="240"/>
      <c r="I205" s="61"/>
      <c r="J205" s="240"/>
      <c r="K205" s="226"/>
    </row>
    <row r="206" spans="1:11" ht="15" customHeight="1" x14ac:dyDescent="0.25">
      <c r="A206" s="433"/>
      <c r="B206" s="239" t="s">
        <v>21</v>
      </c>
      <c r="C206" s="59"/>
      <c r="D206" s="240">
        <v>6</v>
      </c>
      <c r="E206" s="61">
        <v>6</v>
      </c>
      <c r="F206" s="240"/>
      <c r="G206" s="61"/>
      <c r="H206" s="240"/>
      <c r="I206" s="61"/>
      <c r="J206" s="240"/>
      <c r="K206" s="226"/>
    </row>
    <row r="207" spans="1:11" ht="15" customHeight="1" x14ac:dyDescent="0.25">
      <c r="A207" s="433"/>
      <c r="B207" s="239" t="s">
        <v>19</v>
      </c>
      <c r="C207" s="59"/>
      <c r="D207" s="240">
        <v>92</v>
      </c>
      <c r="E207" s="61">
        <v>90</v>
      </c>
      <c r="F207" s="240"/>
      <c r="G207" s="61"/>
      <c r="H207" s="240"/>
      <c r="I207" s="61"/>
      <c r="J207" s="240"/>
      <c r="K207" s="226"/>
    </row>
    <row r="208" spans="1:11" ht="15" customHeight="1" x14ac:dyDescent="0.25">
      <c r="A208" s="433"/>
      <c r="B208" s="239" t="s">
        <v>20</v>
      </c>
      <c r="C208" s="59"/>
      <c r="D208" s="240">
        <v>90</v>
      </c>
      <c r="E208" s="61">
        <v>90</v>
      </c>
      <c r="F208" s="240"/>
      <c r="G208" s="61"/>
      <c r="H208" s="240"/>
      <c r="I208" s="61"/>
      <c r="J208" s="240"/>
      <c r="K208" s="226"/>
    </row>
    <row r="209" spans="1:11" ht="32.25" customHeight="1" x14ac:dyDescent="0.25">
      <c r="A209" s="113" t="s">
        <v>142</v>
      </c>
      <c r="B209" s="193"/>
      <c r="C209" s="149" t="s">
        <v>104</v>
      </c>
      <c r="D209" s="372"/>
      <c r="E209" s="175"/>
      <c r="F209" s="45">
        <v>2.5299999999999998</v>
      </c>
      <c r="G209" s="46">
        <v>5.69</v>
      </c>
      <c r="H209" s="219">
        <v>12.920000000000002</v>
      </c>
      <c r="I209" s="45">
        <v>115.67</v>
      </c>
      <c r="J209" s="45">
        <v>7.0000000000000007E-2</v>
      </c>
      <c r="K209" s="292" t="s">
        <v>291</v>
      </c>
    </row>
    <row r="210" spans="1:11" ht="23.25" customHeight="1" x14ac:dyDescent="0.25">
      <c r="A210" s="113"/>
      <c r="B210" s="193" t="s">
        <v>27</v>
      </c>
      <c r="C210" s="200"/>
      <c r="D210" s="219">
        <v>25</v>
      </c>
      <c r="E210" s="46">
        <v>25</v>
      </c>
      <c r="F210" s="219"/>
      <c r="G210" s="46"/>
      <c r="H210" s="219"/>
      <c r="I210" s="46"/>
      <c r="J210" s="219"/>
      <c r="K210" s="50"/>
    </row>
    <row r="211" spans="1:11" ht="16.5" customHeight="1" x14ac:dyDescent="0.25">
      <c r="A211" s="113"/>
      <c r="B211" s="193" t="s">
        <v>54</v>
      </c>
      <c r="C211" s="200"/>
      <c r="D211" s="219">
        <v>5.0999999999999996</v>
      </c>
      <c r="E211" s="46">
        <v>5</v>
      </c>
      <c r="F211" s="219"/>
      <c r="G211" s="46"/>
      <c r="H211" s="219"/>
      <c r="I211" s="46"/>
      <c r="J211" s="219"/>
      <c r="K211" s="50"/>
    </row>
    <row r="212" spans="1:11" ht="15" customHeight="1" thickBot="1" x14ac:dyDescent="0.3">
      <c r="A212" s="113"/>
      <c r="B212" s="193" t="s">
        <v>22</v>
      </c>
      <c r="C212" s="200"/>
      <c r="D212" s="219">
        <v>5</v>
      </c>
      <c r="E212" s="46">
        <v>5</v>
      </c>
      <c r="F212" s="46" t="s">
        <v>3</v>
      </c>
      <c r="G212" s="206"/>
      <c r="H212" s="128"/>
      <c r="I212" s="127"/>
      <c r="J212" s="219"/>
      <c r="K212" s="50"/>
    </row>
    <row r="213" spans="1:11" ht="15" customHeight="1" thickBot="1" x14ac:dyDescent="0.3">
      <c r="A213" s="432" t="s">
        <v>28</v>
      </c>
      <c r="B213" s="293"/>
      <c r="C213" s="294">
        <f>143+186+30</f>
        <v>359</v>
      </c>
      <c r="D213" s="284"/>
      <c r="E213" s="283"/>
      <c r="F213" s="65">
        <f>SUM(F196:F212)</f>
        <v>9.7825232901236614</v>
      </c>
      <c r="G213" s="65">
        <f>SUM(G196:G212)</f>
        <v>13.005874084142825</v>
      </c>
      <c r="H213" s="65">
        <f>SUM(H196:H212)</f>
        <v>46.782708219155822</v>
      </c>
      <c r="I213" s="65">
        <f>SUM(I196:I212)</f>
        <v>346.99195432928798</v>
      </c>
      <c r="J213" s="65">
        <f>SUM(J196:J212)</f>
        <v>2.0499999999999998</v>
      </c>
      <c r="K213" s="295"/>
    </row>
    <row r="214" spans="1:11" ht="15.75" customHeight="1" x14ac:dyDescent="0.25">
      <c r="A214" s="113"/>
      <c r="B214" s="421" t="s">
        <v>29</v>
      </c>
      <c r="C214" s="199"/>
      <c r="D214" s="219"/>
      <c r="E214" s="46"/>
      <c r="F214" s="202"/>
      <c r="G214" s="46"/>
      <c r="H214" s="202"/>
      <c r="I214" s="46"/>
      <c r="J214" s="317"/>
      <c r="K214" s="50"/>
    </row>
    <row r="215" spans="1:11" ht="24.75" customHeight="1" x14ac:dyDescent="0.2">
      <c r="A215" s="436" t="s">
        <v>42</v>
      </c>
      <c r="B215" s="249"/>
      <c r="C215" s="155">
        <v>100</v>
      </c>
      <c r="D215" s="370">
        <v>100</v>
      </c>
      <c r="E215" s="86">
        <v>100</v>
      </c>
      <c r="F215" s="406">
        <v>1.5</v>
      </c>
      <c r="G215" s="162">
        <v>0.5</v>
      </c>
      <c r="H215" s="406">
        <v>21</v>
      </c>
      <c r="I215" s="162">
        <v>96</v>
      </c>
      <c r="J215" s="406">
        <v>10</v>
      </c>
      <c r="K215" s="220" t="s">
        <v>353</v>
      </c>
    </row>
    <row r="216" spans="1:11" ht="18.75" customHeight="1" thickBot="1" x14ac:dyDescent="0.3">
      <c r="A216" s="436" t="s">
        <v>352</v>
      </c>
      <c r="B216" s="407"/>
      <c r="C216" s="162"/>
      <c r="D216" s="370"/>
      <c r="E216" s="86"/>
      <c r="F216" s="406"/>
      <c r="G216" s="162"/>
      <c r="H216" s="406"/>
      <c r="I216" s="162"/>
      <c r="J216" s="408"/>
      <c r="K216" s="218"/>
    </row>
    <row r="217" spans="1:11" ht="17.25" customHeight="1" thickBot="1" x14ac:dyDescent="0.3">
      <c r="A217" s="432" t="s">
        <v>28</v>
      </c>
      <c r="B217" s="293"/>
      <c r="C217" s="294">
        <v>100</v>
      </c>
      <c r="D217" s="284"/>
      <c r="E217" s="377"/>
      <c r="F217" s="318">
        <f>SUM(F215:F216)</f>
        <v>1.5</v>
      </c>
      <c r="G217" s="296">
        <f>SUM(G215:G216)</f>
        <v>0.5</v>
      </c>
      <c r="H217" s="318">
        <f>SUM(H215:H216)</f>
        <v>21</v>
      </c>
      <c r="I217" s="296">
        <f>SUM(I215:I216)</f>
        <v>96</v>
      </c>
      <c r="J217" s="318">
        <f>SUM(J215:J216)</f>
        <v>10</v>
      </c>
      <c r="K217" s="295"/>
    </row>
    <row r="218" spans="1:11" ht="15.75" customHeight="1" x14ac:dyDescent="0.25">
      <c r="A218" s="431"/>
      <c r="B218" s="286" t="s">
        <v>30</v>
      </c>
      <c r="C218" s="199"/>
      <c r="D218" s="459"/>
      <c r="E218" s="383"/>
      <c r="F218" s="202"/>
      <c r="G218" s="108"/>
      <c r="H218" s="202"/>
      <c r="I218" s="108"/>
      <c r="J218" s="317"/>
      <c r="K218" s="297"/>
    </row>
    <row r="219" spans="1:11" ht="33" customHeight="1" x14ac:dyDescent="0.25">
      <c r="A219" s="113" t="s">
        <v>351</v>
      </c>
      <c r="B219" s="193"/>
      <c r="C219" s="176">
        <v>40</v>
      </c>
      <c r="D219" s="46"/>
      <c r="E219" s="128"/>
      <c r="F219" s="261">
        <v>0.56000000000000005</v>
      </c>
      <c r="G219" s="86">
        <v>2.0299999999999998</v>
      </c>
      <c r="H219" s="261">
        <v>3.61</v>
      </c>
      <c r="I219" s="87">
        <v>34.96</v>
      </c>
      <c r="J219" s="219">
        <v>12.98</v>
      </c>
      <c r="K219" s="179" t="s">
        <v>325</v>
      </c>
    </row>
    <row r="220" spans="1:11" ht="17.25" customHeight="1" x14ac:dyDescent="0.25">
      <c r="A220" s="113"/>
      <c r="B220" s="193" t="s">
        <v>321</v>
      </c>
      <c r="C220" s="176"/>
      <c r="D220" s="46">
        <v>41.6</v>
      </c>
      <c r="E220" s="128">
        <v>33.299999999999997</v>
      </c>
      <c r="F220" s="261"/>
      <c r="G220" s="86"/>
      <c r="H220" s="422"/>
      <c r="I220" s="298"/>
      <c r="J220" s="219"/>
      <c r="K220" s="46"/>
    </row>
    <row r="221" spans="1:11" ht="15" customHeight="1" x14ac:dyDescent="0.25">
      <c r="A221" s="113"/>
      <c r="B221" s="193" t="s">
        <v>326</v>
      </c>
      <c r="C221" s="176"/>
      <c r="D221" s="46"/>
      <c r="E221" s="128">
        <v>30</v>
      </c>
      <c r="F221" s="261"/>
      <c r="G221" s="86"/>
      <c r="H221" s="422"/>
      <c r="I221" s="298"/>
      <c r="J221" s="219"/>
      <c r="K221" s="46"/>
    </row>
    <row r="222" spans="1:11" ht="15" customHeight="1" x14ac:dyDescent="0.25">
      <c r="A222" s="113"/>
      <c r="B222" s="193" t="s">
        <v>66</v>
      </c>
      <c r="C222" s="176"/>
      <c r="D222" s="46">
        <v>8.75</v>
      </c>
      <c r="E222" s="128">
        <v>7</v>
      </c>
      <c r="F222" s="261"/>
      <c r="G222" s="86"/>
      <c r="H222" s="422"/>
      <c r="I222" s="298"/>
      <c r="J222" s="219"/>
      <c r="K222" s="46"/>
    </row>
    <row r="223" spans="1:11" ht="15" customHeight="1" x14ac:dyDescent="0.25">
      <c r="A223" s="113"/>
      <c r="B223" s="193" t="s">
        <v>152</v>
      </c>
      <c r="C223" s="176"/>
      <c r="D223" s="46">
        <v>0.4</v>
      </c>
      <c r="E223" s="128">
        <v>0.4</v>
      </c>
      <c r="F223" s="261"/>
      <c r="G223" s="86"/>
      <c r="H223" s="422"/>
      <c r="I223" s="298"/>
      <c r="J223" s="219"/>
      <c r="K223" s="46"/>
    </row>
    <row r="224" spans="1:11" ht="15" customHeight="1" x14ac:dyDescent="0.25">
      <c r="A224" s="113"/>
      <c r="B224" s="193" t="s">
        <v>319</v>
      </c>
      <c r="C224" s="176"/>
      <c r="D224" s="46">
        <v>2</v>
      </c>
      <c r="E224" s="128">
        <v>2</v>
      </c>
      <c r="F224" s="261"/>
      <c r="G224" s="86"/>
      <c r="H224" s="422"/>
      <c r="I224" s="298"/>
      <c r="J224" s="219"/>
      <c r="K224" s="46"/>
    </row>
    <row r="225" spans="1:11" ht="15" customHeight="1" x14ac:dyDescent="0.25">
      <c r="A225" s="113"/>
      <c r="B225" s="193" t="s">
        <v>107</v>
      </c>
      <c r="C225" s="176"/>
      <c r="D225" s="46">
        <v>2</v>
      </c>
      <c r="E225" s="128">
        <v>2</v>
      </c>
      <c r="F225" s="261"/>
      <c r="G225" s="86"/>
      <c r="H225" s="422"/>
      <c r="I225" s="298"/>
      <c r="J225" s="219"/>
      <c r="K225" s="46"/>
    </row>
    <row r="226" spans="1:11" ht="67.5" customHeight="1" x14ac:dyDescent="0.25">
      <c r="A226" s="134" t="s">
        <v>438</v>
      </c>
      <c r="B226" s="462"/>
      <c r="C226" s="155" t="s">
        <v>444</v>
      </c>
      <c r="D226" s="485"/>
      <c r="E226" s="486"/>
      <c r="F226" s="469">
        <v>4.7576999999999998</v>
      </c>
      <c r="G226" s="162">
        <v>2.4027000000000003</v>
      </c>
      <c r="H226" s="469">
        <v>10.4068</v>
      </c>
      <c r="I226" s="162">
        <v>90.399999999999991</v>
      </c>
      <c r="J226" s="468">
        <v>7.53</v>
      </c>
      <c r="K226" s="169" t="s">
        <v>439</v>
      </c>
    </row>
    <row r="227" spans="1:11" ht="15.75" customHeight="1" x14ac:dyDescent="0.25">
      <c r="A227" s="461"/>
      <c r="B227" s="164" t="s">
        <v>108</v>
      </c>
      <c r="C227" s="165"/>
      <c r="D227" s="473">
        <v>80</v>
      </c>
      <c r="E227" s="86">
        <v>60</v>
      </c>
      <c r="F227" s="462"/>
      <c r="G227" s="265"/>
      <c r="H227" s="462"/>
      <c r="I227" s="265"/>
      <c r="J227" s="462"/>
      <c r="K227" s="266"/>
    </row>
    <row r="228" spans="1:11" ht="15" customHeight="1" x14ac:dyDescent="0.25">
      <c r="A228" s="461"/>
      <c r="B228" s="164" t="s">
        <v>66</v>
      </c>
      <c r="C228" s="165"/>
      <c r="D228" s="473">
        <v>7.5</v>
      </c>
      <c r="E228" s="86">
        <v>6</v>
      </c>
      <c r="F228" s="462"/>
      <c r="G228" s="265"/>
      <c r="H228" s="462"/>
      <c r="I228" s="265"/>
      <c r="J228" s="462"/>
      <c r="K228" s="266"/>
    </row>
    <row r="229" spans="1:11" ht="15" customHeight="1" x14ac:dyDescent="0.25">
      <c r="A229" s="461"/>
      <c r="B229" s="164" t="s">
        <v>86</v>
      </c>
      <c r="C229" s="165"/>
      <c r="D229" s="473">
        <v>7.14</v>
      </c>
      <c r="E229" s="86">
        <v>6</v>
      </c>
      <c r="F229" s="462"/>
      <c r="G229" s="265"/>
      <c r="H229" s="462"/>
      <c r="I229" s="265"/>
      <c r="J229" s="462"/>
      <c r="K229" s="266"/>
    </row>
    <row r="230" spans="1:11" ht="15" customHeight="1" x14ac:dyDescent="0.25">
      <c r="A230" s="461"/>
      <c r="B230" s="164" t="s">
        <v>117</v>
      </c>
      <c r="C230" s="165"/>
      <c r="D230" s="473">
        <v>0.6</v>
      </c>
      <c r="E230" s="86">
        <v>0.6</v>
      </c>
      <c r="F230" s="462"/>
      <c r="G230" s="265"/>
      <c r="H230" s="462"/>
      <c r="I230" s="265"/>
      <c r="J230" s="462"/>
      <c r="K230" s="266"/>
    </row>
    <row r="231" spans="1:11" ht="15" customHeight="1" x14ac:dyDescent="0.25">
      <c r="A231" s="461"/>
      <c r="B231" s="164" t="s">
        <v>107</v>
      </c>
      <c r="C231" s="165"/>
      <c r="D231" s="473">
        <v>1.5</v>
      </c>
      <c r="E231" s="86">
        <v>1.5</v>
      </c>
      <c r="F231" s="462"/>
      <c r="G231" s="265"/>
      <c r="H231" s="462"/>
      <c r="I231" s="265"/>
      <c r="J231" s="462"/>
      <c r="K231" s="266"/>
    </row>
    <row r="232" spans="1:11" ht="15" customHeight="1" x14ac:dyDescent="0.25">
      <c r="A232" s="461"/>
      <c r="B232" s="164" t="s">
        <v>120</v>
      </c>
      <c r="C232" s="165"/>
      <c r="D232" s="473">
        <v>105</v>
      </c>
      <c r="E232" s="86">
        <v>105</v>
      </c>
      <c r="F232" s="462"/>
      <c r="G232" s="265"/>
      <c r="H232" s="462"/>
      <c r="I232" s="265"/>
      <c r="J232" s="462"/>
      <c r="K232" s="266"/>
    </row>
    <row r="233" spans="1:11" ht="15" customHeight="1" x14ac:dyDescent="0.25">
      <c r="A233" s="461"/>
      <c r="B233" s="164" t="s">
        <v>152</v>
      </c>
      <c r="C233" s="165"/>
      <c r="D233" s="473">
        <v>0.5</v>
      </c>
      <c r="E233" s="86">
        <v>0.5</v>
      </c>
      <c r="F233" s="462"/>
      <c r="G233" s="265"/>
      <c r="H233" s="462"/>
      <c r="I233" s="265"/>
      <c r="J233" s="462"/>
      <c r="K233" s="266"/>
    </row>
    <row r="234" spans="1:11" ht="18.75" customHeight="1" x14ac:dyDescent="0.25">
      <c r="A234" s="461"/>
      <c r="B234" s="164" t="s">
        <v>440</v>
      </c>
      <c r="C234" s="165"/>
      <c r="D234" s="242"/>
      <c r="E234" s="86">
        <v>20</v>
      </c>
      <c r="F234" s="462"/>
      <c r="G234" s="265"/>
      <c r="H234" s="462"/>
      <c r="I234" s="265"/>
      <c r="J234" s="462"/>
      <c r="K234" s="266"/>
    </row>
    <row r="235" spans="1:11" ht="19.5" customHeight="1" x14ac:dyDescent="0.25">
      <c r="A235" s="461"/>
      <c r="B235" s="164" t="s">
        <v>441</v>
      </c>
      <c r="C235" s="165"/>
      <c r="D235" s="473">
        <v>25.8</v>
      </c>
      <c r="E235" s="86">
        <v>18.8</v>
      </c>
      <c r="F235" s="462"/>
      <c r="G235" s="265"/>
      <c r="H235" s="462"/>
      <c r="I235" s="265"/>
      <c r="J235" s="462"/>
      <c r="K235" s="266"/>
    </row>
    <row r="236" spans="1:11" ht="15" customHeight="1" x14ac:dyDescent="0.25">
      <c r="A236" s="467"/>
      <c r="B236" s="164" t="s">
        <v>182</v>
      </c>
      <c r="C236" s="165"/>
      <c r="D236" s="473">
        <v>19</v>
      </c>
      <c r="E236" s="86">
        <v>18.8</v>
      </c>
      <c r="F236" s="467"/>
      <c r="G236" s="163"/>
      <c r="H236" s="467"/>
      <c r="I236" s="163"/>
      <c r="J236" s="467"/>
      <c r="K236" s="163"/>
    </row>
    <row r="237" spans="1:11" ht="15" customHeight="1" x14ac:dyDescent="0.25">
      <c r="A237" s="467"/>
      <c r="B237" s="164" t="s">
        <v>259</v>
      </c>
      <c r="C237" s="165"/>
      <c r="D237" s="473">
        <v>2.88</v>
      </c>
      <c r="E237" s="86">
        <v>2.4</v>
      </c>
      <c r="F237" s="467"/>
      <c r="G237" s="163"/>
      <c r="H237" s="467"/>
      <c r="I237" s="163"/>
      <c r="J237" s="467"/>
      <c r="K237" s="163"/>
    </row>
    <row r="238" spans="1:11" ht="15" customHeight="1" x14ac:dyDescent="0.25">
      <c r="A238" s="467"/>
      <c r="B238" s="164" t="s">
        <v>86</v>
      </c>
      <c r="C238" s="165"/>
      <c r="D238" s="473">
        <v>3.6</v>
      </c>
      <c r="E238" s="86">
        <v>3</v>
      </c>
      <c r="F238" s="467"/>
      <c r="G238" s="163"/>
      <c r="H238" s="467"/>
      <c r="I238" s="163"/>
      <c r="J238" s="467"/>
      <c r="K238" s="163"/>
    </row>
    <row r="239" spans="1:11" ht="15" customHeight="1" x14ac:dyDescent="0.25">
      <c r="A239" s="467"/>
      <c r="B239" s="472" t="s">
        <v>152</v>
      </c>
      <c r="C239" s="165"/>
      <c r="D239" s="473">
        <v>0.24</v>
      </c>
      <c r="E239" s="86">
        <v>0.24</v>
      </c>
      <c r="F239" s="467"/>
      <c r="G239" s="163"/>
      <c r="H239" s="467"/>
      <c r="I239" s="163"/>
      <c r="J239" s="467"/>
      <c r="K239" s="163"/>
    </row>
    <row r="240" spans="1:11" ht="16.5" customHeight="1" x14ac:dyDescent="0.25">
      <c r="A240" s="467"/>
      <c r="B240" s="164" t="s">
        <v>111</v>
      </c>
      <c r="C240" s="165"/>
      <c r="D240" s="473">
        <v>3</v>
      </c>
      <c r="E240" s="86">
        <v>3</v>
      </c>
      <c r="F240" s="467"/>
      <c r="G240" s="163"/>
      <c r="H240" s="467"/>
      <c r="I240" s="163"/>
      <c r="J240" s="467"/>
      <c r="K240" s="163"/>
    </row>
    <row r="241" spans="1:11" ht="35.25" customHeight="1" x14ac:dyDescent="0.25">
      <c r="A241" s="467"/>
      <c r="B241" s="48" t="s">
        <v>233</v>
      </c>
      <c r="C241" s="165"/>
      <c r="D241" s="473"/>
      <c r="E241" s="86">
        <v>25</v>
      </c>
      <c r="F241" s="467"/>
      <c r="G241" s="163"/>
      <c r="H241" s="467"/>
      <c r="I241" s="163"/>
      <c r="J241" s="467"/>
      <c r="K241" s="163"/>
    </row>
    <row r="242" spans="1:11" ht="15" customHeight="1" x14ac:dyDescent="0.25">
      <c r="A242" s="467"/>
      <c r="B242" s="164" t="s">
        <v>138</v>
      </c>
      <c r="C242" s="165"/>
      <c r="D242" s="473"/>
      <c r="E242" s="86">
        <v>20</v>
      </c>
      <c r="F242" s="467"/>
      <c r="G242" s="163"/>
      <c r="H242" s="467"/>
      <c r="I242" s="163"/>
      <c r="J242" s="467"/>
      <c r="K242" s="163"/>
    </row>
    <row r="243" spans="1:11" ht="15" customHeight="1" x14ac:dyDescent="0.25">
      <c r="A243" s="44" t="s">
        <v>442</v>
      </c>
      <c r="C243" s="200">
        <v>50</v>
      </c>
      <c r="D243" s="88"/>
      <c r="E243" s="45"/>
      <c r="F243" s="46">
        <v>7.41</v>
      </c>
      <c r="G243" s="88">
        <v>5.79</v>
      </c>
      <c r="H243" s="46">
        <v>10.68</v>
      </c>
      <c r="I243" s="88">
        <v>110.54</v>
      </c>
      <c r="J243" s="46">
        <v>0.05</v>
      </c>
      <c r="K243" s="50" t="s">
        <v>443</v>
      </c>
    </row>
    <row r="244" spans="1:11" ht="15" customHeight="1" x14ac:dyDescent="0.25">
      <c r="A244" s="44"/>
      <c r="B244" s="472" t="s">
        <v>169</v>
      </c>
      <c r="C244" s="200"/>
      <c r="D244" s="88">
        <v>60.68</v>
      </c>
      <c r="E244" s="45">
        <v>39.4</v>
      </c>
      <c r="F244" s="46"/>
      <c r="G244" s="88"/>
      <c r="H244" s="46"/>
      <c r="I244" s="88"/>
      <c r="J244" s="46"/>
      <c r="K244" s="50"/>
    </row>
    <row r="245" spans="1:11" ht="15" customHeight="1" x14ac:dyDescent="0.25">
      <c r="A245" s="44"/>
      <c r="B245" s="472" t="s">
        <v>171</v>
      </c>
      <c r="C245" s="200"/>
      <c r="D245" s="88">
        <v>41.37</v>
      </c>
      <c r="E245" s="45">
        <v>39.4</v>
      </c>
      <c r="F245" s="46"/>
      <c r="G245" s="88"/>
      <c r="H245" s="46"/>
      <c r="I245" s="88"/>
      <c r="J245" s="46"/>
      <c r="K245" s="50"/>
    </row>
    <row r="246" spans="1:11" ht="15" customHeight="1" x14ac:dyDescent="0.25">
      <c r="A246" s="44"/>
      <c r="B246" s="48" t="s">
        <v>66</v>
      </c>
      <c r="C246" s="200"/>
      <c r="D246" s="88">
        <v>11.85</v>
      </c>
      <c r="E246" s="45">
        <v>9.4</v>
      </c>
      <c r="F246" s="46"/>
      <c r="G246" s="88"/>
      <c r="H246" s="46"/>
      <c r="I246" s="88"/>
      <c r="J246" s="46"/>
      <c r="K246" s="50"/>
    </row>
    <row r="247" spans="1:11" ht="15" customHeight="1" x14ac:dyDescent="0.25">
      <c r="A247" s="44"/>
      <c r="B247" s="48" t="s">
        <v>31</v>
      </c>
      <c r="C247" s="200"/>
      <c r="D247" s="88">
        <v>14.4</v>
      </c>
      <c r="E247" s="45">
        <v>12</v>
      </c>
      <c r="F247" s="175"/>
      <c r="H247" s="175"/>
      <c r="J247" s="175"/>
      <c r="K247" s="50"/>
    </row>
    <row r="248" spans="1:11" ht="15" customHeight="1" x14ac:dyDescent="0.25">
      <c r="A248" s="44"/>
      <c r="B248" s="48" t="s">
        <v>36</v>
      </c>
      <c r="C248" s="200"/>
      <c r="D248" s="88">
        <v>1</v>
      </c>
      <c r="E248" s="45">
        <v>1</v>
      </c>
      <c r="F248" s="175"/>
      <c r="H248" s="175"/>
      <c r="J248" s="175"/>
      <c r="K248" s="50"/>
    </row>
    <row r="249" spans="1:11" ht="15" customHeight="1" x14ac:dyDescent="0.25">
      <c r="A249" s="44"/>
      <c r="B249" s="48" t="s">
        <v>122</v>
      </c>
      <c r="C249" s="200"/>
      <c r="D249" s="88"/>
      <c r="E249" s="45">
        <v>6</v>
      </c>
      <c r="F249" s="175"/>
      <c r="H249" s="175"/>
      <c r="J249" s="175"/>
      <c r="K249" s="50"/>
    </row>
    <row r="250" spans="1:11" ht="15" customHeight="1" x14ac:dyDescent="0.25">
      <c r="A250" s="44"/>
      <c r="B250" s="48" t="s">
        <v>152</v>
      </c>
      <c r="C250" s="200"/>
      <c r="D250" s="88">
        <v>0.4</v>
      </c>
      <c r="E250" s="45">
        <v>0.4</v>
      </c>
      <c r="F250" s="175"/>
      <c r="G250" s="88"/>
      <c r="H250" s="46"/>
      <c r="I250" s="88"/>
      <c r="J250" s="46"/>
      <c r="K250" s="50"/>
    </row>
    <row r="251" spans="1:11" ht="15" customHeight="1" x14ac:dyDescent="0.25">
      <c r="A251" s="44"/>
      <c r="B251" s="48" t="s">
        <v>44</v>
      </c>
      <c r="C251" s="200"/>
      <c r="D251" s="88">
        <v>0.6</v>
      </c>
      <c r="E251" s="45">
        <v>0.5</v>
      </c>
      <c r="F251" s="175"/>
      <c r="G251" s="88"/>
      <c r="H251" s="46"/>
      <c r="I251" s="88"/>
      <c r="J251" s="46"/>
      <c r="K251" s="50"/>
    </row>
    <row r="252" spans="1:11" ht="15" customHeight="1" x14ac:dyDescent="0.25">
      <c r="A252" s="48"/>
      <c r="B252" s="472" t="s">
        <v>40</v>
      </c>
      <c r="C252" s="200"/>
      <c r="D252" s="88">
        <v>3.75</v>
      </c>
      <c r="E252" s="45">
        <v>3.75</v>
      </c>
      <c r="F252" s="175"/>
      <c r="G252" s="88"/>
      <c r="H252" s="46"/>
      <c r="I252" s="88"/>
      <c r="J252" s="46"/>
      <c r="K252" s="50"/>
    </row>
    <row r="253" spans="1:11" ht="15" customHeight="1" x14ac:dyDescent="0.25">
      <c r="A253" s="48"/>
      <c r="B253" s="472" t="s">
        <v>38</v>
      </c>
      <c r="C253" s="200"/>
      <c r="D253" s="88"/>
      <c r="E253" s="45">
        <v>59</v>
      </c>
      <c r="F253" s="175"/>
      <c r="G253" s="88"/>
      <c r="H253" s="46"/>
      <c r="I253" s="88"/>
      <c r="J253" s="46"/>
      <c r="K253" s="50"/>
    </row>
    <row r="254" spans="1:11" ht="15" customHeight="1" x14ac:dyDescent="0.25">
      <c r="A254" s="48"/>
      <c r="B254" s="48" t="s">
        <v>107</v>
      </c>
      <c r="C254" s="200"/>
      <c r="D254" s="88">
        <v>2</v>
      </c>
      <c r="E254" s="45">
        <v>2</v>
      </c>
      <c r="F254" s="175"/>
      <c r="G254" s="88"/>
      <c r="H254" s="46"/>
      <c r="I254" s="88"/>
      <c r="J254" s="46"/>
      <c r="K254" s="50"/>
    </row>
    <row r="255" spans="1:11" ht="15" customHeight="1" x14ac:dyDescent="0.25">
      <c r="A255" s="113" t="s">
        <v>255</v>
      </c>
      <c r="B255" s="193"/>
      <c r="C255" s="200" t="s">
        <v>200</v>
      </c>
      <c r="D255" s="219"/>
      <c r="E255" s="46"/>
      <c r="F255" s="219">
        <v>4.0617999999999999</v>
      </c>
      <c r="G255" s="46">
        <v>4.7629999999999999</v>
      </c>
      <c r="H255" s="219">
        <v>19.420999999999999</v>
      </c>
      <c r="I255" s="46">
        <v>136.72999999999999</v>
      </c>
      <c r="J255" s="219">
        <v>0</v>
      </c>
      <c r="K255" s="50" t="s">
        <v>222</v>
      </c>
    </row>
    <row r="256" spans="1:11" ht="15" customHeight="1" x14ac:dyDescent="0.25">
      <c r="A256" s="113"/>
      <c r="B256" s="193" t="s">
        <v>78</v>
      </c>
      <c r="C256" s="200"/>
      <c r="D256" s="219">
        <v>38.5</v>
      </c>
      <c r="E256" s="46">
        <v>38.5</v>
      </c>
      <c r="F256" s="219"/>
      <c r="G256" s="46"/>
      <c r="H256" s="219"/>
      <c r="I256" s="46"/>
      <c r="J256" s="219"/>
      <c r="K256" s="50"/>
    </row>
    <row r="257" spans="1:11" ht="15" customHeight="1" x14ac:dyDescent="0.25">
      <c r="A257" s="113"/>
      <c r="B257" s="193" t="s">
        <v>140</v>
      </c>
      <c r="C257" s="200"/>
      <c r="D257" s="219">
        <v>231</v>
      </c>
      <c r="E257" s="46">
        <v>231</v>
      </c>
      <c r="F257" s="219"/>
      <c r="G257" s="46"/>
      <c r="H257" s="219"/>
      <c r="I257" s="46"/>
      <c r="J257" s="219"/>
      <c r="K257" s="50"/>
    </row>
    <row r="258" spans="1:11" ht="15" customHeight="1" x14ac:dyDescent="0.25">
      <c r="A258" s="113"/>
      <c r="B258" s="400" t="s">
        <v>172</v>
      </c>
      <c r="C258" s="200"/>
      <c r="D258" s="219">
        <v>0.45</v>
      </c>
      <c r="E258" s="46">
        <v>0.45</v>
      </c>
      <c r="F258" s="219"/>
      <c r="G258" s="46"/>
      <c r="H258" s="219"/>
      <c r="I258" s="46"/>
      <c r="J258" s="219"/>
      <c r="K258" s="50"/>
    </row>
    <row r="259" spans="1:11" ht="15" customHeight="1" x14ac:dyDescent="0.25">
      <c r="A259" s="113"/>
      <c r="B259" s="193" t="s">
        <v>22</v>
      </c>
      <c r="C259" s="200"/>
      <c r="D259" s="219">
        <v>2</v>
      </c>
      <c r="E259" s="46">
        <v>2</v>
      </c>
      <c r="F259" s="219"/>
      <c r="G259" s="46"/>
      <c r="H259" s="219"/>
      <c r="I259" s="46"/>
      <c r="J259" s="219"/>
      <c r="K259" s="50"/>
    </row>
    <row r="260" spans="1:11" ht="15" customHeight="1" x14ac:dyDescent="0.25">
      <c r="A260" s="100" t="s">
        <v>204</v>
      </c>
      <c r="B260" s="222"/>
      <c r="C260" s="28">
        <v>150</v>
      </c>
      <c r="D260" s="224"/>
      <c r="E260" s="223"/>
      <c r="F260" s="219">
        <v>0.45</v>
      </c>
      <c r="G260" s="46">
        <v>0.08</v>
      </c>
      <c r="H260" s="219">
        <v>13.5</v>
      </c>
      <c r="I260" s="46">
        <v>62.7</v>
      </c>
      <c r="J260" s="219">
        <v>0.83</v>
      </c>
      <c r="K260" s="226" t="s">
        <v>243</v>
      </c>
    </row>
    <row r="261" spans="1:11" ht="15" customHeight="1" x14ac:dyDescent="0.25">
      <c r="A261" s="100"/>
      <c r="B261" s="222" t="s">
        <v>205</v>
      </c>
      <c r="C261" s="28"/>
      <c r="D261" s="224">
        <v>17.5</v>
      </c>
      <c r="E261" s="223">
        <v>17.5</v>
      </c>
      <c r="F261" s="224"/>
      <c r="G261" s="223"/>
      <c r="H261" s="224"/>
      <c r="I261" s="223"/>
      <c r="J261" s="224"/>
      <c r="K261" s="223"/>
    </row>
    <row r="262" spans="1:11" ht="15" customHeight="1" x14ac:dyDescent="0.25">
      <c r="A262" s="100"/>
      <c r="B262" s="222" t="s">
        <v>21</v>
      </c>
      <c r="C262" s="28"/>
      <c r="D262" s="224">
        <v>5</v>
      </c>
      <c r="E262" s="223">
        <v>5</v>
      </c>
      <c r="F262" s="224"/>
      <c r="G262" s="223"/>
      <c r="H262" s="224"/>
      <c r="I262" s="223"/>
      <c r="J262" s="224"/>
      <c r="K262" s="223"/>
    </row>
    <row r="263" spans="1:11" ht="15" customHeight="1" x14ac:dyDescent="0.25">
      <c r="A263" s="100"/>
      <c r="B263" s="222" t="s">
        <v>51</v>
      </c>
      <c r="C263" s="28"/>
      <c r="D263" s="224">
        <v>150</v>
      </c>
      <c r="E263" s="223">
        <v>150</v>
      </c>
      <c r="F263" s="224"/>
      <c r="G263" s="223"/>
      <c r="H263" s="224"/>
      <c r="I263" s="223"/>
      <c r="J263" s="224"/>
      <c r="K263" s="223"/>
    </row>
    <row r="264" spans="1:11" ht="15" customHeight="1" x14ac:dyDescent="0.25">
      <c r="A264" s="414" t="s">
        <v>144</v>
      </c>
      <c r="B264" s="411"/>
      <c r="C264" s="87">
        <v>20</v>
      </c>
      <c r="D264" s="370">
        <v>20</v>
      </c>
      <c r="E264" s="86">
        <v>20</v>
      </c>
      <c r="F264" s="219">
        <v>1.52</v>
      </c>
      <c r="G264" s="46">
        <v>0.16</v>
      </c>
      <c r="H264" s="219">
        <v>9.84</v>
      </c>
      <c r="I264" s="46">
        <v>47</v>
      </c>
      <c r="J264" s="219">
        <v>0</v>
      </c>
      <c r="K264" s="50" t="s">
        <v>295</v>
      </c>
    </row>
    <row r="265" spans="1:11" ht="28.5" customHeight="1" thickBot="1" x14ac:dyDescent="0.3">
      <c r="A265" s="113" t="s">
        <v>166</v>
      </c>
      <c r="B265" s="193"/>
      <c r="C265" s="200">
        <v>35</v>
      </c>
      <c r="D265" s="219">
        <v>35</v>
      </c>
      <c r="E265" s="127">
        <v>35</v>
      </c>
      <c r="F265" s="219">
        <v>2.3076923076923075</v>
      </c>
      <c r="G265" s="127">
        <v>0.41958041958041958</v>
      </c>
      <c r="H265" s="219">
        <v>13.846153846153847</v>
      </c>
      <c r="I265" s="127">
        <v>69.230769230769241</v>
      </c>
      <c r="J265" s="255"/>
      <c r="K265" s="238" t="s">
        <v>300</v>
      </c>
    </row>
    <row r="266" spans="1:11" ht="36.75" customHeight="1" thickBot="1" x14ac:dyDescent="0.3">
      <c r="A266" s="432" t="s">
        <v>28</v>
      </c>
      <c r="B266" s="293"/>
      <c r="C266" s="294">
        <f>C219+170+C243+112+C260+C264+C265</f>
        <v>577</v>
      </c>
      <c r="D266" s="284"/>
      <c r="E266" s="283"/>
      <c r="F266" s="307">
        <f>SUM(F218:F265)</f>
        <v>21.067192307692306</v>
      </c>
      <c r="G266" s="307">
        <f t="shared" ref="G266:J266" si="1">SUM(G218:G265)</f>
        <v>15.64528041958042</v>
      </c>
      <c r="H266" s="307">
        <f t="shared" si="1"/>
        <v>81.30395384615386</v>
      </c>
      <c r="I266" s="307">
        <f t="shared" si="1"/>
        <v>551.56076923076921</v>
      </c>
      <c r="J266" s="307">
        <f t="shared" si="1"/>
        <v>21.39</v>
      </c>
      <c r="K266" s="295"/>
    </row>
    <row r="267" spans="1:11" ht="33.75" customHeight="1" x14ac:dyDescent="0.25">
      <c r="A267" s="113"/>
      <c r="B267" s="404" t="s">
        <v>202</v>
      </c>
      <c r="C267" s="199"/>
      <c r="D267" s="219"/>
      <c r="E267" s="108"/>
      <c r="F267" s="255"/>
      <c r="G267" s="199"/>
      <c r="H267" s="255"/>
      <c r="I267" s="199"/>
      <c r="J267" s="255"/>
      <c r="K267" s="287"/>
    </row>
    <row r="268" spans="1:11" ht="30" customHeight="1" x14ac:dyDescent="0.25">
      <c r="A268" s="414" t="s">
        <v>123</v>
      </c>
      <c r="B268" s="411"/>
      <c r="C268" s="87">
        <v>150</v>
      </c>
      <c r="D268" s="370"/>
      <c r="E268" s="86"/>
      <c r="F268" s="370">
        <v>4.3499999999999996</v>
      </c>
      <c r="G268" s="86">
        <v>3.75</v>
      </c>
      <c r="H268" s="370">
        <v>6.3</v>
      </c>
      <c r="I268" s="86">
        <v>76</v>
      </c>
      <c r="J268" s="370">
        <v>0.45</v>
      </c>
      <c r="K268" s="50" t="s">
        <v>114</v>
      </c>
    </row>
    <row r="269" spans="1:11" ht="33.75" customHeight="1" x14ac:dyDescent="0.25">
      <c r="A269" s="100" t="s">
        <v>412</v>
      </c>
      <c r="B269" s="193" t="s">
        <v>129</v>
      </c>
      <c r="C269" s="87"/>
      <c r="D269" s="370">
        <v>155</v>
      </c>
      <c r="E269" s="86">
        <v>150</v>
      </c>
      <c r="F269" s="370"/>
      <c r="G269" s="86"/>
      <c r="H269" s="370"/>
      <c r="I269" s="86"/>
      <c r="J269" s="370"/>
      <c r="K269" s="50"/>
    </row>
    <row r="270" spans="1:11" ht="39" customHeight="1" x14ac:dyDescent="0.25">
      <c r="A270" s="113" t="s">
        <v>153</v>
      </c>
      <c r="B270" s="193" t="s">
        <v>58</v>
      </c>
      <c r="C270" s="200">
        <v>20</v>
      </c>
      <c r="D270" s="219">
        <v>20</v>
      </c>
      <c r="E270" s="46">
        <v>20</v>
      </c>
      <c r="F270" s="219">
        <v>0.75</v>
      </c>
      <c r="G270" s="46">
        <v>6.1</v>
      </c>
      <c r="H270" s="219">
        <v>12.5</v>
      </c>
      <c r="I270" s="46">
        <v>108.5</v>
      </c>
      <c r="J270" s="219"/>
      <c r="K270" s="47" t="s">
        <v>294</v>
      </c>
    </row>
    <row r="271" spans="1:11" ht="35.25" customHeight="1" x14ac:dyDescent="0.25">
      <c r="A271" s="414" t="s">
        <v>168</v>
      </c>
      <c r="B271" s="420"/>
      <c r="C271" s="268" t="s">
        <v>189</v>
      </c>
      <c r="D271" s="370"/>
      <c r="E271" s="86"/>
      <c r="F271" s="370">
        <v>12.08</v>
      </c>
      <c r="G271" s="86">
        <v>21.52</v>
      </c>
      <c r="H271" s="370">
        <v>2.29</v>
      </c>
      <c r="I271" s="86">
        <v>251.03</v>
      </c>
      <c r="J271" s="370">
        <v>0.25</v>
      </c>
      <c r="K271" s="50" t="s">
        <v>309</v>
      </c>
    </row>
    <row r="272" spans="1:11" ht="15" customHeight="1" x14ac:dyDescent="0.25">
      <c r="A272" s="414"/>
      <c r="B272" s="193" t="s">
        <v>44</v>
      </c>
      <c r="C272" s="268"/>
      <c r="D272" s="370">
        <v>96</v>
      </c>
      <c r="E272" s="86">
        <v>80</v>
      </c>
      <c r="F272" s="370"/>
      <c r="G272" s="86"/>
      <c r="H272" s="370"/>
      <c r="I272" s="86"/>
      <c r="J272" s="370"/>
      <c r="K272" s="50"/>
    </row>
    <row r="273" spans="1:11" ht="15" customHeight="1" x14ac:dyDescent="0.25">
      <c r="A273" s="414"/>
      <c r="B273" s="420" t="s">
        <v>132</v>
      </c>
      <c r="C273" s="268"/>
      <c r="D273" s="370">
        <v>55</v>
      </c>
      <c r="E273" s="86">
        <v>55</v>
      </c>
      <c r="F273" s="370"/>
      <c r="G273" s="86"/>
      <c r="H273" s="370"/>
      <c r="I273" s="86"/>
      <c r="J273" s="370"/>
      <c r="K273" s="50"/>
    </row>
    <row r="274" spans="1:11" ht="15" customHeight="1" x14ac:dyDescent="0.25">
      <c r="A274" s="414"/>
      <c r="B274" s="420" t="s">
        <v>156</v>
      </c>
      <c r="C274" s="268"/>
      <c r="D274" s="370"/>
      <c r="E274" s="86">
        <v>135</v>
      </c>
      <c r="F274" s="370"/>
      <c r="G274" s="86"/>
      <c r="H274" s="370"/>
      <c r="I274" s="86"/>
      <c r="J274" s="370"/>
      <c r="K274" s="50"/>
    </row>
    <row r="275" spans="1:11" ht="15" customHeight="1" x14ac:dyDescent="0.25">
      <c r="A275" s="414"/>
      <c r="B275" s="420" t="s">
        <v>45</v>
      </c>
      <c r="C275" s="268"/>
      <c r="D275" s="370">
        <v>2</v>
      </c>
      <c r="E275" s="86">
        <v>2</v>
      </c>
      <c r="F275" s="370"/>
      <c r="G275" s="86"/>
      <c r="H275" s="370"/>
      <c r="I275" s="86"/>
      <c r="J275" s="370"/>
      <c r="K275" s="50"/>
    </row>
    <row r="276" spans="1:11" ht="15" customHeight="1" x14ac:dyDescent="0.25">
      <c r="A276" s="414"/>
      <c r="B276" s="420" t="s">
        <v>152</v>
      </c>
      <c r="C276" s="268"/>
      <c r="D276" s="370">
        <v>0.3</v>
      </c>
      <c r="E276" s="86">
        <v>0.3</v>
      </c>
      <c r="F276" s="370"/>
      <c r="G276" s="86"/>
      <c r="H276" s="370"/>
      <c r="I276" s="86"/>
      <c r="J276" s="370"/>
      <c r="K276" s="50"/>
    </row>
    <row r="277" spans="1:11" ht="15" customHeight="1" x14ac:dyDescent="0.25">
      <c r="A277" s="414"/>
      <c r="B277" s="420" t="s">
        <v>157</v>
      </c>
      <c r="C277" s="268"/>
      <c r="D277" s="370"/>
      <c r="E277" s="86">
        <v>130</v>
      </c>
      <c r="F277" s="370"/>
      <c r="G277" s="86"/>
      <c r="H277" s="370"/>
      <c r="I277" s="86"/>
      <c r="J277" s="370"/>
      <c r="K277" s="50"/>
    </row>
    <row r="278" spans="1:11" ht="36" customHeight="1" x14ac:dyDescent="0.25">
      <c r="A278" s="414" t="s">
        <v>144</v>
      </c>
      <c r="B278" s="411"/>
      <c r="C278" s="87">
        <v>25</v>
      </c>
      <c r="D278" s="370">
        <v>25</v>
      </c>
      <c r="E278" s="86">
        <v>25</v>
      </c>
      <c r="F278" s="219">
        <v>1.9</v>
      </c>
      <c r="G278" s="46">
        <v>0.2</v>
      </c>
      <c r="H278" s="219">
        <v>12.3</v>
      </c>
      <c r="I278" s="46">
        <v>58.75</v>
      </c>
      <c r="J278" s="219">
        <v>0</v>
      </c>
      <c r="K278" s="50" t="s">
        <v>295</v>
      </c>
    </row>
    <row r="279" spans="1:11" ht="15" customHeight="1" x14ac:dyDescent="0.25">
      <c r="A279" s="113" t="s">
        <v>211</v>
      </c>
      <c r="B279" s="193"/>
      <c r="C279" s="200" t="s">
        <v>136</v>
      </c>
      <c r="D279" s="219"/>
      <c r="E279" s="46"/>
      <c r="F279" s="219">
        <v>0.51</v>
      </c>
      <c r="G279" s="46">
        <v>0.21</v>
      </c>
      <c r="H279" s="219">
        <v>5.57</v>
      </c>
      <c r="I279" s="46">
        <v>26.15</v>
      </c>
      <c r="J279" s="219">
        <v>36.6</v>
      </c>
      <c r="K279" s="50" t="s">
        <v>217</v>
      </c>
    </row>
    <row r="280" spans="1:11" ht="24" customHeight="1" x14ac:dyDescent="0.25">
      <c r="A280" s="113"/>
      <c r="B280" s="193" t="s">
        <v>224</v>
      </c>
      <c r="C280" s="200"/>
      <c r="D280" s="219">
        <v>15.3</v>
      </c>
      <c r="E280" s="46">
        <v>15</v>
      </c>
      <c r="F280" s="255"/>
      <c r="G280" s="200"/>
      <c r="H280" s="255"/>
      <c r="I280" s="200"/>
      <c r="J280" s="255"/>
      <c r="K280" s="50"/>
    </row>
    <row r="281" spans="1:11" ht="15" customHeight="1" x14ac:dyDescent="0.25">
      <c r="A281" s="113"/>
      <c r="B281" s="193" t="s">
        <v>48</v>
      </c>
      <c r="C281" s="200"/>
      <c r="D281" s="219">
        <v>5</v>
      </c>
      <c r="E281" s="46">
        <v>5</v>
      </c>
      <c r="F281" s="255"/>
      <c r="G281" s="200"/>
      <c r="H281" s="255"/>
      <c r="I281" s="200"/>
      <c r="J281" s="255"/>
      <c r="K281" s="50"/>
    </row>
    <row r="282" spans="1:11" ht="15" customHeight="1" thickBot="1" x14ac:dyDescent="0.3">
      <c r="A282" s="113"/>
      <c r="B282" s="193" t="s">
        <v>51</v>
      </c>
      <c r="C282" s="200"/>
      <c r="D282" s="219">
        <v>150</v>
      </c>
      <c r="E282" s="46">
        <v>150</v>
      </c>
      <c r="F282" s="255"/>
      <c r="G282" s="200"/>
      <c r="H282" s="255"/>
      <c r="I282" s="200"/>
      <c r="J282" s="255"/>
      <c r="K282" s="50"/>
    </row>
    <row r="283" spans="1:11" ht="21.75" customHeight="1" thickBot="1" x14ac:dyDescent="0.3">
      <c r="A283" s="435" t="s">
        <v>28</v>
      </c>
      <c r="B283" s="313"/>
      <c r="C283" s="474">
        <f>C268+C270+C271+C278+155</f>
        <v>480</v>
      </c>
      <c r="D283" s="379"/>
      <c r="E283" s="382"/>
      <c r="F283" s="321">
        <f>SUM(F267:F282)</f>
        <v>19.59</v>
      </c>
      <c r="G283" s="321">
        <f t="shared" ref="G283:J283" si="2">SUM(G267:G282)</f>
        <v>31.779999999999998</v>
      </c>
      <c r="H283" s="321">
        <f t="shared" si="2"/>
        <v>38.96</v>
      </c>
      <c r="I283" s="321">
        <f t="shared" si="2"/>
        <v>520.42999999999995</v>
      </c>
      <c r="J283" s="321">
        <f t="shared" si="2"/>
        <v>37.300000000000004</v>
      </c>
      <c r="K283" s="295"/>
    </row>
    <row r="284" spans="1:11" ht="24.75" customHeight="1" thickBot="1" x14ac:dyDescent="0.3">
      <c r="A284" s="432" t="s">
        <v>49</v>
      </c>
      <c r="B284" s="305"/>
      <c r="C284" s="294">
        <f>C213+C217+C266+C283</f>
        <v>1516</v>
      </c>
      <c r="D284" s="322"/>
      <c r="E284" s="65"/>
      <c r="F284" s="322">
        <f>F213+F217+F266+F283</f>
        <v>51.939715597815962</v>
      </c>
      <c r="G284" s="65">
        <f>G213+G217+G266+G283</f>
        <v>60.931154503723242</v>
      </c>
      <c r="H284" s="322">
        <f>H213+H217+H266+H283</f>
        <v>188.04666206530968</v>
      </c>
      <c r="I284" s="65">
        <f>I213+I217+I266+I283</f>
        <v>1514.9827235600571</v>
      </c>
      <c r="J284" s="322">
        <f>J213+J217+J266+J283</f>
        <v>70.740000000000009</v>
      </c>
      <c r="K284" s="295"/>
    </row>
    <row r="285" spans="1:11" ht="15.75" customHeight="1" x14ac:dyDescent="0.25">
      <c r="A285" s="352"/>
      <c r="B285" s="279"/>
      <c r="C285" s="308"/>
      <c r="D285" s="88"/>
      <c r="E285" s="351"/>
      <c r="F285" s="316"/>
      <c r="G285" s="316"/>
      <c r="H285" s="316"/>
      <c r="I285" s="316"/>
      <c r="J285" s="316"/>
      <c r="K285" s="281"/>
    </row>
    <row r="286" spans="1:11" ht="15" customHeight="1" thickBot="1" x14ac:dyDescent="0.3">
      <c r="A286" s="352" t="s">
        <v>70</v>
      </c>
      <c r="B286" s="279"/>
      <c r="C286" s="280"/>
      <c r="D286" s="487"/>
      <c r="E286" s="372"/>
      <c r="K286" s="280"/>
    </row>
    <row r="287" spans="1:11" ht="15.75" customHeight="1" thickBot="1" x14ac:dyDescent="0.3">
      <c r="A287" s="501" t="s">
        <v>257</v>
      </c>
      <c r="B287" s="503" t="s">
        <v>432</v>
      </c>
      <c r="C287" s="503" t="s">
        <v>428</v>
      </c>
      <c r="D287" s="285" t="s">
        <v>429</v>
      </c>
      <c r="E287" s="283" t="s">
        <v>430</v>
      </c>
      <c r="F287" s="496" t="s">
        <v>5</v>
      </c>
      <c r="G287" s="497"/>
      <c r="H287" s="498"/>
      <c r="I287" s="201" t="s">
        <v>431</v>
      </c>
      <c r="J287" s="201" t="s">
        <v>6</v>
      </c>
      <c r="K287" s="199" t="s">
        <v>7</v>
      </c>
    </row>
    <row r="288" spans="1:11" ht="23.25" customHeight="1" thickBot="1" x14ac:dyDescent="0.3">
      <c r="A288" s="502"/>
      <c r="B288" s="504"/>
      <c r="C288" s="504"/>
      <c r="D288" s="283" t="s">
        <v>8</v>
      </c>
      <c r="E288" s="283" t="s">
        <v>9</v>
      </c>
      <c r="F288" s="283" t="s">
        <v>10</v>
      </c>
      <c r="G288" s="283" t="s">
        <v>11</v>
      </c>
      <c r="H288" s="285" t="s">
        <v>12</v>
      </c>
      <c r="I288" s="285" t="s">
        <v>13</v>
      </c>
      <c r="J288" s="285" t="s">
        <v>14</v>
      </c>
      <c r="K288" s="295"/>
    </row>
    <row r="289" spans="1:11" ht="15.75" customHeight="1" x14ac:dyDescent="0.25">
      <c r="A289" s="113"/>
      <c r="B289" s="286" t="s">
        <v>15</v>
      </c>
      <c r="C289" s="199"/>
      <c r="D289" s="219"/>
      <c r="E289" s="289"/>
      <c r="F289" s="317"/>
      <c r="G289" s="289"/>
      <c r="H289" s="317"/>
      <c r="I289" s="289"/>
      <c r="J289" s="317"/>
      <c r="K289" s="50"/>
    </row>
    <row r="290" spans="1:11" ht="29.25" customHeight="1" x14ac:dyDescent="0.25">
      <c r="A290" s="160" t="s">
        <v>212</v>
      </c>
      <c r="B290" s="194"/>
      <c r="C290" s="131" t="s">
        <v>201</v>
      </c>
      <c r="D290" s="215"/>
      <c r="E290" s="133"/>
      <c r="F290" s="215">
        <v>4.7</v>
      </c>
      <c r="G290" s="133">
        <v>4.8</v>
      </c>
      <c r="H290" s="215">
        <v>23.25</v>
      </c>
      <c r="I290" s="133">
        <v>171.47</v>
      </c>
      <c r="J290" s="246"/>
      <c r="K290" s="47" t="s">
        <v>213</v>
      </c>
    </row>
    <row r="291" spans="1:11" ht="23.25" customHeight="1" x14ac:dyDescent="0.25">
      <c r="A291" s="160"/>
      <c r="B291" s="194" t="s">
        <v>203</v>
      </c>
      <c r="C291" s="131"/>
      <c r="D291" s="215">
        <v>17.5</v>
      </c>
      <c r="E291" s="133">
        <v>17.5</v>
      </c>
      <c r="F291" s="246"/>
      <c r="G291" s="131"/>
      <c r="H291" s="246"/>
      <c r="I291" s="131"/>
      <c r="J291" s="246"/>
      <c r="K291" s="47"/>
    </row>
    <row r="292" spans="1:11" ht="15" customHeight="1" x14ac:dyDescent="0.25">
      <c r="A292" s="160"/>
      <c r="B292" s="194" t="s">
        <v>19</v>
      </c>
      <c r="C292" s="131"/>
      <c r="D292" s="215">
        <v>70</v>
      </c>
      <c r="E292" s="133">
        <v>70</v>
      </c>
      <c r="F292" s="246"/>
      <c r="G292" s="131"/>
      <c r="H292" s="246"/>
      <c r="I292" s="131"/>
      <c r="J292" s="246"/>
      <c r="K292" s="47"/>
    </row>
    <row r="293" spans="1:11" ht="15" customHeight="1" x14ac:dyDescent="0.25">
      <c r="A293" s="160"/>
      <c r="B293" s="194" t="s">
        <v>20</v>
      </c>
      <c r="C293" s="131"/>
      <c r="D293" s="215">
        <v>53</v>
      </c>
      <c r="E293" s="133">
        <v>53</v>
      </c>
      <c r="F293" s="246"/>
      <c r="G293" s="131"/>
      <c r="H293" s="246"/>
      <c r="I293" s="131"/>
      <c r="J293" s="246"/>
      <c r="K293" s="47"/>
    </row>
    <row r="294" spans="1:11" ht="15" customHeight="1" x14ac:dyDescent="0.25">
      <c r="A294" s="160"/>
      <c r="B294" s="194" t="s">
        <v>21</v>
      </c>
      <c r="C294" s="131"/>
      <c r="D294" s="215">
        <v>2</v>
      </c>
      <c r="E294" s="133">
        <v>2</v>
      </c>
      <c r="F294" s="246"/>
      <c r="G294" s="131"/>
      <c r="H294" s="246"/>
      <c r="I294" s="131"/>
      <c r="J294" s="246"/>
      <c r="K294" s="47"/>
    </row>
    <row r="295" spans="1:11" ht="15" customHeight="1" x14ac:dyDescent="0.25">
      <c r="A295" s="160"/>
      <c r="B295" s="412" t="s">
        <v>152</v>
      </c>
      <c r="C295" s="131"/>
      <c r="D295" s="215">
        <v>0.4</v>
      </c>
      <c r="E295" s="133">
        <v>0.4</v>
      </c>
      <c r="F295" s="246"/>
      <c r="G295" s="131"/>
      <c r="H295" s="246"/>
      <c r="I295" s="131"/>
      <c r="J295" s="246"/>
      <c r="K295" s="47"/>
    </row>
    <row r="296" spans="1:11" ht="15" customHeight="1" x14ac:dyDescent="0.25">
      <c r="A296" s="160"/>
      <c r="B296" s="194" t="s">
        <v>22</v>
      </c>
      <c r="C296" s="131"/>
      <c r="D296" s="215">
        <v>3</v>
      </c>
      <c r="E296" s="133">
        <v>3</v>
      </c>
      <c r="F296" s="246"/>
      <c r="G296" s="131"/>
      <c r="H296" s="246"/>
      <c r="I296" s="131"/>
      <c r="J296" s="246"/>
      <c r="K296" s="47"/>
    </row>
    <row r="297" spans="1:11" ht="32.25" customHeight="1" x14ac:dyDescent="0.25">
      <c r="A297" s="113" t="s">
        <v>23</v>
      </c>
      <c r="B297" s="193"/>
      <c r="C297" s="200" t="s">
        <v>196</v>
      </c>
      <c r="D297" s="372"/>
      <c r="E297" s="175"/>
      <c r="F297" s="219">
        <v>2.8522522522522524</v>
      </c>
      <c r="G297" s="46">
        <v>2.4126126126126128</v>
      </c>
      <c r="H297" s="219">
        <v>10.35</v>
      </c>
      <c r="I297" s="46">
        <v>74.58</v>
      </c>
      <c r="J297" s="219">
        <v>1.17</v>
      </c>
      <c r="K297" s="50" t="s">
        <v>247</v>
      </c>
    </row>
    <row r="298" spans="1:11" ht="23.25" customHeight="1" x14ac:dyDescent="0.25">
      <c r="A298" s="113"/>
      <c r="B298" s="193" t="s">
        <v>24</v>
      </c>
      <c r="C298" s="200"/>
      <c r="D298" s="219">
        <v>2.5</v>
      </c>
      <c r="E298" s="46">
        <v>2.5</v>
      </c>
      <c r="F298" s="219"/>
      <c r="G298" s="46"/>
      <c r="H298" s="219"/>
      <c r="I298" s="46"/>
      <c r="J298" s="219"/>
      <c r="K298" s="50"/>
    </row>
    <row r="299" spans="1:11" ht="15" customHeight="1" x14ac:dyDescent="0.25">
      <c r="A299" s="113"/>
      <c r="B299" s="193" t="s">
        <v>21</v>
      </c>
      <c r="C299" s="200"/>
      <c r="D299" s="219">
        <v>6</v>
      </c>
      <c r="E299" s="46">
        <v>6</v>
      </c>
      <c r="F299" s="219"/>
      <c r="G299" s="46"/>
      <c r="H299" s="219"/>
      <c r="I299" s="46"/>
      <c r="J299" s="219"/>
      <c r="K299" s="50"/>
    </row>
    <row r="300" spans="1:11" ht="15" customHeight="1" x14ac:dyDescent="0.25">
      <c r="A300" s="113"/>
      <c r="B300" s="193" t="s">
        <v>19</v>
      </c>
      <c r="C300" s="200"/>
      <c r="D300" s="219">
        <v>90</v>
      </c>
      <c r="E300" s="46">
        <v>90</v>
      </c>
      <c r="F300" s="219"/>
      <c r="G300" s="46"/>
      <c r="H300" s="219"/>
      <c r="I300" s="46"/>
      <c r="J300" s="219"/>
      <c r="K300" s="50"/>
    </row>
    <row r="301" spans="1:11" ht="15" customHeight="1" x14ac:dyDescent="0.25">
      <c r="A301" s="113"/>
      <c r="B301" s="193" t="s">
        <v>20</v>
      </c>
      <c r="C301" s="200"/>
      <c r="D301" s="219">
        <v>108</v>
      </c>
      <c r="E301" s="46">
        <v>108</v>
      </c>
      <c r="F301" s="219"/>
      <c r="G301" s="46"/>
      <c r="H301" s="219"/>
      <c r="I301" s="46"/>
      <c r="J301" s="219"/>
      <c r="K301" s="50"/>
    </row>
    <row r="302" spans="1:11" ht="33" customHeight="1" x14ac:dyDescent="0.25">
      <c r="A302" s="113" t="s">
        <v>25</v>
      </c>
      <c r="B302" s="193"/>
      <c r="C302" s="149" t="s">
        <v>102</v>
      </c>
      <c r="D302" s="288"/>
      <c r="E302" s="175"/>
      <c r="F302" s="45">
        <v>1.915</v>
      </c>
      <c r="G302" s="46">
        <v>4.3549999999999995</v>
      </c>
      <c r="H302" s="219">
        <v>12.92</v>
      </c>
      <c r="I302" s="46">
        <v>98.5</v>
      </c>
      <c r="J302" s="255"/>
      <c r="K302" s="50" t="s">
        <v>248</v>
      </c>
    </row>
    <row r="303" spans="1:11" ht="23.25" customHeight="1" x14ac:dyDescent="0.25">
      <c r="A303" s="113"/>
      <c r="B303" s="193" t="s">
        <v>27</v>
      </c>
      <c r="C303" s="200"/>
      <c r="D303" s="45">
        <v>25</v>
      </c>
      <c r="E303" s="46">
        <v>25</v>
      </c>
      <c r="F303" s="176"/>
      <c r="G303" s="200"/>
      <c r="H303" s="255"/>
      <c r="I303" s="200"/>
      <c r="J303" s="255"/>
      <c r="K303" s="50"/>
    </row>
    <row r="304" spans="1:11" ht="15" customHeight="1" thickBot="1" x14ac:dyDescent="0.3">
      <c r="A304" s="113"/>
      <c r="B304" s="193" t="s">
        <v>22</v>
      </c>
      <c r="C304" s="200"/>
      <c r="D304" s="45">
        <v>5</v>
      </c>
      <c r="E304" s="46">
        <v>5</v>
      </c>
      <c r="F304" s="176" t="s">
        <v>3</v>
      </c>
      <c r="G304" s="237"/>
      <c r="H304" s="255"/>
      <c r="I304" s="237"/>
      <c r="J304" s="255"/>
      <c r="K304" s="50"/>
    </row>
    <row r="305" spans="1:11" ht="15" customHeight="1" thickBot="1" x14ac:dyDescent="0.3">
      <c r="A305" s="432" t="s">
        <v>28</v>
      </c>
      <c r="B305" s="293"/>
      <c r="C305" s="294">
        <f>143+186+30</f>
        <v>359</v>
      </c>
      <c r="D305" s="284"/>
      <c r="E305" s="283"/>
      <c r="F305" s="187">
        <f>SUM(F290:F304)</f>
        <v>9.4672522522522513</v>
      </c>
      <c r="G305" s="187">
        <f t="shared" ref="G305:J305" si="3">SUM(G290:G304)</f>
        <v>11.567612612612614</v>
      </c>
      <c r="H305" s="187">
        <f t="shared" si="3"/>
        <v>46.52</v>
      </c>
      <c r="I305" s="187">
        <f t="shared" si="3"/>
        <v>344.55</v>
      </c>
      <c r="J305" s="187">
        <f t="shared" si="3"/>
        <v>1.17</v>
      </c>
      <c r="K305" s="295"/>
    </row>
    <row r="306" spans="1:11" ht="15.75" customHeight="1" x14ac:dyDescent="0.25">
      <c r="A306" s="113"/>
      <c r="B306" s="421" t="s">
        <v>29</v>
      </c>
      <c r="C306" s="149"/>
      <c r="D306" s="219"/>
      <c r="E306" s="46"/>
      <c r="F306" s="219"/>
      <c r="G306" s="46"/>
      <c r="H306" s="219"/>
      <c r="I306" s="46"/>
      <c r="J306" s="219"/>
      <c r="K306" s="50"/>
    </row>
    <row r="307" spans="1:11" ht="15" customHeight="1" thickBot="1" x14ac:dyDescent="0.3">
      <c r="A307" s="439" t="s">
        <v>401</v>
      </c>
      <c r="B307" s="231"/>
      <c r="C307" s="79">
        <v>200</v>
      </c>
      <c r="D307" s="224">
        <v>200</v>
      </c>
      <c r="E307" s="223">
        <v>200</v>
      </c>
      <c r="F307" s="232">
        <v>1</v>
      </c>
      <c r="G307" s="233">
        <v>0</v>
      </c>
      <c r="H307" s="232">
        <v>20.200000000000003</v>
      </c>
      <c r="I307" s="233">
        <v>84.800000000000011</v>
      </c>
      <c r="J307" s="232">
        <v>4</v>
      </c>
      <c r="K307" s="247" t="s">
        <v>303</v>
      </c>
    </row>
    <row r="308" spans="1:11" ht="22.5" customHeight="1" thickBot="1" x14ac:dyDescent="0.3">
      <c r="A308" s="432" t="s">
        <v>28</v>
      </c>
      <c r="B308" s="293"/>
      <c r="C308" s="294">
        <v>200</v>
      </c>
      <c r="D308" s="284"/>
      <c r="E308" s="377"/>
      <c r="F308" s="322">
        <f>SUM(F307)</f>
        <v>1</v>
      </c>
      <c r="G308" s="65">
        <f t="shared" ref="G308:J308" si="4">SUM(G307)</f>
        <v>0</v>
      </c>
      <c r="H308" s="322">
        <f t="shared" si="4"/>
        <v>20.200000000000003</v>
      </c>
      <c r="I308" s="65">
        <f t="shared" si="4"/>
        <v>84.800000000000011</v>
      </c>
      <c r="J308" s="322">
        <f t="shared" si="4"/>
        <v>4</v>
      </c>
      <c r="K308" s="295"/>
    </row>
    <row r="309" spans="1:11" ht="15.75" customHeight="1" x14ac:dyDescent="0.25">
      <c r="A309" s="440"/>
      <c r="B309" s="286" t="s">
        <v>30</v>
      </c>
      <c r="C309" s="199"/>
      <c r="D309" s="459"/>
      <c r="E309" s="289"/>
      <c r="F309" s="324"/>
      <c r="G309" s="325"/>
      <c r="H309" s="324"/>
      <c r="I309" s="325"/>
      <c r="J309" s="324"/>
      <c r="K309" s="287"/>
    </row>
    <row r="310" spans="1:11" ht="15.75" customHeight="1" x14ac:dyDescent="0.25">
      <c r="A310" s="100" t="s">
        <v>332</v>
      </c>
      <c r="B310" s="222"/>
      <c r="C310" s="393">
        <v>40</v>
      </c>
      <c r="D310" s="219"/>
      <c r="E310" s="46"/>
      <c r="F310" s="219">
        <v>0.44</v>
      </c>
      <c r="G310" s="46">
        <v>3.1</v>
      </c>
      <c r="H310" s="219">
        <v>2.0699999999999998</v>
      </c>
      <c r="I310" s="46">
        <v>30.68</v>
      </c>
      <c r="J310" s="219">
        <v>2.58</v>
      </c>
      <c r="K310" s="179" t="s">
        <v>355</v>
      </c>
    </row>
    <row r="311" spans="1:11" ht="20.25" customHeight="1" x14ac:dyDescent="0.25">
      <c r="A311" s="100"/>
      <c r="B311" s="222" t="s">
        <v>356</v>
      </c>
      <c r="C311" s="393"/>
      <c r="D311" s="219">
        <v>41</v>
      </c>
      <c r="E311" s="46">
        <v>32</v>
      </c>
      <c r="F311" s="219"/>
      <c r="G311" s="46"/>
      <c r="H311" s="219"/>
      <c r="I311" s="46"/>
      <c r="J311" s="219"/>
      <c r="K311" s="46"/>
    </row>
    <row r="312" spans="1:11" ht="18.75" customHeight="1" x14ac:dyDescent="0.25">
      <c r="A312" s="100"/>
      <c r="B312" s="222" t="s">
        <v>150</v>
      </c>
      <c r="C312" s="393"/>
      <c r="D312" s="219">
        <v>8</v>
      </c>
      <c r="E312" s="46">
        <v>7</v>
      </c>
      <c r="F312" s="219"/>
      <c r="G312" s="46"/>
      <c r="H312" s="219"/>
      <c r="I312" s="46"/>
      <c r="J312" s="219"/>
      <c r="K312" s="46"/>
    </row>
    <row r="313" spans="1:11" ht="18" customHeight="1" x14ac:dyDescent="0.25">
      <c r="A313" s="100"/>
      <c r="B313" s="222" t="s">
        <v>107</v>
      </c>
      <c r="C313" s="393"/>
      <c r="D313" s="219">
        <v>2</v>
      </c>
      <c r="E313" s="46">
        <v>2</v>
      </c>
      <c r="F313" s="219"/>
      <c r="G313" s="46"/>
      <c r="H313" s="219"/>
      <c r="I313" s="46"/>
      <c r="J313" s="219"/>
      <c r="K313" s="46"/>
    </row>
    <row r="314" spans="1:11" ht="47.25" customHeight="1" x14ac:dyDescent="0.25">
      <c r="A314" s="475" t="s">
        <v>445</v>
      </c>
      <c r="B314" s="476"/>
      <c r="C314" s="477">
        <v>150</v>
      </c>
      <c r="D314" s="478"/>
      <c r="E314" s="479"/>
      <c r="F314" s="480">
        <v>1.1835</v>
      </c>
      <c r="G314" s="481">
        <v>1.6274999999999999</v>
      </c>
      <c r="H314" s="480">
        <v>7.2675000000000001</v>
      </c>
      <c r="I314" s="481">
        <v>51.449999999999996</v>
      </c>
      <c r="J314" s="480">
        <v>4.95</v>
      </c>
      <c r="K314" s="482" t="s">
        <v>115</v>
      </c>
    </row>
    <row r="315" spans="1:11" ht="15.75" customHeight="1" x14ac:dyDescent="0.25">
      <c r="A315" s="475"/>
      <c r="B315" s="476" t="s">
        <v>155</v>
      </c>
      <c r="C315" s="483"/>
      <c r="D315" s="478">
        <v>9</v>
      </c>
      <c r="E315" s="479">
        <v>9</v>
      </c>
      <c r="F315" s="478"/>
      <c r="G315" s="479"/>
      <c r="H315" s="478"/>
      <c r="I315" s="479"/>
      <c r="J315" s="478"/>
      <c r="K315" s="482"/>
    </row>
    <row r="316" spans="1:11" ht="15.75" customHeight="1" x14ac:dyDescent="0.25">
      <c r="A316" s="475"/>
      <c r="B316" s="476" t="s">
        <v>108</v>
      </c>
      <c r="C316" s="483"/>
      <c r="D316" s="478">
        <v>60</v>
      </c>
      <c r="E316" s="479">
        <v>45</v>
      </c>
      <c r="F316" s="478"/>
      <c r="G316" s="479"/>
      <c r="H316" s="478"/>
      <c r="I316" s="479"/>
      <c r="J316" s="478"/>
      <c r="K316" s="482"/>
    </row>
    <row r="317" spans="1:11" ht="15.75" customHeight="1" x14ac:dyDescent="0.25">
      <c r="A317" s="475"/>
      <c r="B317" s="476" t="s">
        <v>66</v>
      </c>
      <c r="C317" s="483"/>
      <c r="D317" s="478">
        <v>7.5</v>
      </c>
      <c r="E317" s="479">
        <v>6</v>
      </c>
      <c r="F317" s="478"/>
      <c r="G317" s="479"/>
      <c r="H317" s="478"/>
      <c r="I317" s="479"/>
      <c r="J317" s="478"/>
      <c r="K317" s="482"/>
    </row>
    <row r="318" spans="1:11" ht="15.75" customHeight="1" x14ac:dyDescent="0.25">
      <c r="A318" s="475"/>
      <c r="B318" s="476" t="s">
        <v>86</v>
      </c>
      <c r="C318" s="483"/>
      <c r="D318" s="478">
        <v>7.14</v>
      </c>
      <c r="E318" s="479">
        <v>6</v>
      </c>
      <c r="F318" s="478"/>
      <c r="G318" s="479"/>
      <c r="H318" s="478"/>
      <c r="I318" s="479"/>
      <c r="J318" s="478"/>
      <c r="K318" s="482"/>
    </row>
    <row r="319" spans="1:11" ht="15.75" customHeight="1" x14ac:dyDescent="0.25">
      <c r="A319" s="475"/>
      <c r="B319" s="476" t="s">
        <v>107</v>
      </c>
      <c r="C319" s="483"/>
      <c r="D319" s="478">
        <v>1.5</v>
      </c>
      <c r="E319" s="479">
        <v>1.5</v>
      </c>
      <c r="F319" s="478"/>
      <c r="G319" s="479"/>
      <c r="H319" s="478"/>
      <c r="I319" s="479"/>
      <c r="J319" s="478"/>
      <c r="K319" s="482"/>
    </row>
    <row r="320" spans="1:11" ht="15.75" customHeight="1" x14ac:dyDescent="0.25">
      <c r="A320" s="475"/>
      <c r="B320" s="476" t="s">
        <v>152</v>
      </c>
      <c r="C320" s="483"/>
      <c r="D320" s="478" t="s">
        <v>256</v>
      </c>
      <c r="E320" s="479" t="s">
        <v>256</v>
      </c>
      <c r="F320" s="478"/>
      <c r="G320" s="479"/>
      <c r="H320" s="478"/>
      <c r="I320" s="479"/>
      <c r="J320" s="478"/>
      <c r="K320" s="482"/>
    </row>
    <row r="321" spans="1:11" ht="15.75" customHeight="1" x14ac:dyDescent="0.25">
      <c r="A321" s="475"/>
      <c r="B321" s="476" t="s">
        <v>266</v>
      </c>
      <c r="C321" s="483"/>
      <c r="D321" s="478">
        <v>105</v>
      </c>
      <c r="E321" s="479">
        <v>105</v>
      </c>
      <c r="F321" s="478"/>
      <c r="G321" s="479"/>
      <c r="H321" s="478"/>
      <c r="I321" s="479"/>
      <c r="J321" s="478"/>
      <c r="K321" s="482"/>
    </row>
    <row r="322" spans="1:11" ht="27" customHeight="1" x14ac:dyDescent="0.25">
      <c r="A322" s="113" t="s">
        <v>286</v>
      </c>
      <c r="B322" s="193"/>
      <c r="C322" s="176" t="s">
        <v>226</v>
      </c>
      <c r="D322" s="46"/>
      <c r="E322" s="46"/>
      <c r="F322" s="219">
        <v>10.029999999999999</v>
      </c>
      <c r="G322" s="46">
        <v>8.3000000000000007</v>
      </c>
      <c r="H322" s="219">
        <v>17.97</v>
      </c>
      <c r="I322" s="46">
        <v>101.63</v>
      </c>
      <c r="J322" s="219">
        <v>16.41</v>
      </c>
      <c r="K322" s="50" t="s">
        <v>278</v>
      </c>
    </row>
    <row r="323" spans="1:11" ht="15" customHeight="1" x14ac:dyDescent="0.25">
      <c r="A323" s="113"/>
      <c r="B323" s="193" t="s">
        <v>287</v>
      </c>
      <c r="C323" s="114"/>
      <c r="D323" s="46">
        <v>42</v>
      </c>
      <c r="E323" s="46">
        <v>42</v>
      </c>
      <c r="F323" s="219"/>
      <c r="G323" s="46"/>
      <c r="H323" s="219"/>
      <c r="I323" s="46"/>
      <c r="J323" s="219"/>
      <c r="K323" s="50"/>
    </row>
    <row r="324" spans="1:11" ht="15" customHeight="1" x14ac:dyDescent="0.25">
      <c r="A324" s="113"/>
      <c r="B324" s="193" t="s">
        <v>152</v>
      </c>
      <c r="C324" s="114"/>
      <c r="D324" s="46">
        <v>0.3</v>
      </c>
      <c r="E324" s="46">
        <v>0.3</v>
      </c>
      <c r="F324" s="219"/>
      <c r="G324" s="46"/>
      <c r="H324" s="219"/>
      <c r="I324" s="46"/>
      <c r="J324" s="219"/>
      <c r="K324" s="50"/>
    </row>
    <row r="325" spans="1:11" ht="15" customHeight="1" x14ac:dyDescent="0.25">
      <c r="A325" s="113"/>
      <c r="B325" s="193" t="s">
        <v>288</v>
      </c>
      <c r="C325" s="114"/>
      <c r="D325" s="46"/>
      <c r="E325" s="46">
        <v>30</v>
      </c>
      <c r="F325" s="219"/>
      <c r="G325" s="46"/>
      <c r="H325" s="219"/>
      <c r="I325" s="46"/>
      <c r="J325" s="219"/>
      <c r="K325" s="50"/>
    </row>
    <row r="326" spans="1:11" ht="15" customHeight="1" x14ac:dyDescent="0.25">
      <c r="A326" s="113"/>
      <c r="B326" s="193" t="s">
        <v>86</v>
      </c>
      <c r="C326" s="176"/>
      <c r="D326" s="46">
        <v>26.4</v>
      </c>
      <c r="E326" s="46">
        <v>22</v>
      </c>
      <c r="F326" s="219"/>
      <c r="G326" s="46"/>
      <c r="H326" s="219"/>
      <c r="I326" s="46"/>
      <c r="J326" s="219"/>
      <c r="K326" s="50"/>
    </row>
    <row r="327" spans="1:11" ht="20.25" customHeight="1" x14ac:dyDescent="0.25">
      <c r="A327" s="113"/>
      <c r="B327" s="193" t="s">
        <v>66</v>
      </c>
      <c r="C327" s="176"/>
      <c r="D327" s="46">
        <v>12.5</v>
      </c>
      <c r="E327" s="46">
        <v>12</v>
      </c>
      <c r="F327" s="219"/>
      <c r="G327" s="46"/>
      <c r="H327" s="219"/>
      <c r="I327" s="46"/>
      <c r="J327" s="219"/>
      <c r="K327" s="50"/>
    </row>
    <row r="328" spans="1:11" ht="20.25" customHeight="1" x14ac:dyDescent="0.25">
      <c r="A328" s="113"/>
      <c r="B328" s="193" t="s">
        <v>22</v>
      </c>
      <c r="C328" s="176"/>
      <c r="D328" s="46">
        <v>2.5</v>
      </c>
      <c r="E328" s="46">
        <v>2.5</v>
      </c>
      <c r="F328" s="219"/>
      <c r="G328" s="46"/>
      <c r="H328" s="219"/>
      <c r="I328" s="46"/>
      <c r="J328" s="219"/>
      <c r="K328" s="50"/>
    </row>
    <row r="329" spans="1:11" ht="18" customHeight="1" x14ac:dyDescent="0.25">
      <c r="A329" s="113"/>
      <c r="B329" s="193" t="s">
        <v>68</v>
      </c>
      <c r="C329" s="176"/>
      <c r="D329" s="46">
        <v>10</v>
      </c>
      <c r="E329" s="46">
        <v>10</v>
      </c>
      <c r="F329" s="219"/>
      <c r="G329" s="46"/>
      <c r="H329" s="219"/>
      <c r="I329" s="46"/>
      <c r="J329" s="219"/>
      <c r="K329" s="50"/>
    </row>
    <row r="330" spans="1:11" ht="36.75" customHeight="1" x14ac:dyDescent="0.25">
      <c r="A330" s="113" t="s">
        <v>46</v>
      </c>
      <c r="B330" s="193"/>
      <c r="C330" s="200">
        <v>120</v>
      </c>
      <c r="D330" s="219"/>
      <c r="E330" s="46"/>
      <c r="F330" s="219">
        <v>2.4500000000000002</v>
      </c>
      <c r="G330" s="46">
        <v>3.84</v>
      </c>
      <c r="H330" s="219">
        <v>16.350000000000001</v>
      </c>
      <c r="I330" s="46">
        <v>109.8</v>
      </c>
      <c r="J330" s="219">
        <v>14.53</v>
      </c>
      <c r="K330" s="244" t="s">
        <v>292</v>
      </c>
    </row>
    <row r="331" spans="1:11" ht="18" customHeight="1" x14ac:dyDescent="0.25">
      <c r="A331" s="113"/>
      <c r="B331" s="193" t="s">
        <v>34</v>
      </c>
      <c r="C331" s="200"/>
      <c r="D331" s="219">
        <v>136.80000000000001</v>
      </c>
      <c r="E331" s="46">
        <v>102.6</v>
      </c>
      <c r="F331" s="219"/>
      <c r="G331" s="46"/>
      <c r="H331" s="219"/>
      <c r="I331" s="46"/>
      <c r="J331" s="219"/>
      <c r="K331" s="50"/>
    </row>
    <row r="332" spans="1:11" ht="18" customHeight="1" x14ac:dyDescent="0.25">
      <c r="A332" s="113"/>
      <c r="B332" s="193" t="s">
        <v>19</v>
      </c>
      <c r="C332" s="200"/>
      <c r="D332" s="219">
        <v>18.96</v>
      </c>
      <c r="E332" s="46">
        <v>18</v>
      </c>
      <c r="F332" s="219"/>
      <c r="G332" s="46"/>
      <c r="H332" s="219"/>
      <c r="I332" s="46"/>
      <c r="J332" s="219"/>
      <c r="K332" s="50"/>
    </row>
    <row r="333" spans="1:11" ht="18" customHeight="1" x14ac:dyDescent="0.25">
      <c r="A333" s="113"/>
      <c r="B333" s="193" t="s">
        <v>22</v>
      </c>
      <c r="C333" s="200"/>
      <c r="D333" s="219">
        <v>4.2</v>
      </c>
      <c r="E333" s="46">
        <v>4.2</v>
      </c>
      <c r="F333" s="219"/>
      <c r="G333" s="46"/>
      <c r="H333" s="219"/>
      <c r="I333" s="46"/>
      <c r="J333" s="219"/>
      <c r="K333" s="50"/>
    </row>
    <row r="334" spans="1:11" ht="18" customHeight="1" x14ac:dyDescent="0.25">
      <c r="A334" s="113"/>
      <c r="B334" s="400" t="s">
        <v>152</v>
      </c>
      <c r="C334" s="200"/>
      <c r="D334" s="219">
        <v>0.45</v>
      </c>
      <c r="E334" s="46">
        <v>0.45</v>
      </c>
      <c r="F334" s="219"/>
      <c r="G334" s="46"/>
      <c r="H334" s="219"/>
      <c r="I334" s="46"/>
      <c r="J334" s="219"/>
      <c r="K334" s="50"/>
    </row>
    <row r="335" spans="1:11" ht="27.75" customHeight="1" x14ac:dyDescent="0.25">
      <c r="A335" s="113" t="s">
        <v>476</v>
      </c>
      <c r="B335" s="193"/>
      <c r="C335" s="149">
        <v>150</v>
      </c>
      <c r="D335" s="219"/>
      <c r="E335" s="46"/>
      <c r="F335" s="219">
        <v>0.17</v>
      </c>
      <c r="G335" s="46">
        <v>0.09</v>
      </c>
      <c r="H335" s="219">
        <v>7.44</v>
      </c>
      <c r="I335" s="46">
        <v>32.89</v>
      </c>
      <c r="J335" s="219">
        <v>6.16</v>
      </c>
      <c r="K335" s="50" t="s">
        <v>238</v>
      </c>
    </row>
    <row r="336" spans="1:11" ht="26.25" customHeight="1" x14ac:dyDescent="0.25">
      <c r="A336" s="113"/>
      <c r="B336" s="193" t="s">
        <v>150</v>
      </c>
      <c r="C336" s="149"/>
      <c r="D336" s="219">
        <v>22.8</v>
      </c>
      <c r="E336" s="46">
        <v>20</v>
      </c>
      <c r="F336" s="219"/>
      <c r="G336" s="46"/>
      <c r="H336" s="219"/>
      <c r="I336" s="46"/>
      <c r="J336" s="219"/>
      <c r="K336" s="50"/>
    </row>
    <row r="337" spans="1:11" ht="15" customHeight="1" x14ac:dyDescent="0.25">
      <c r="A337" s="113"/>
      <c r="B337" s="193" t="s">
        <v>477</v>
      </c>
      <c r="C337" s="149"/>
      <c r="D337" s="219">
        <v>7.5</v>
      </c>
      <c r="E337" s="46">
        <v>5</v>
      </c>
      <c r="F337" s="219"/>
      <c r="G337" s="46"/>
      <c r="H337" s="219"/>
      <c r="I337" s="46"/>
      <c r="J337" s="219"/>
      <c r="K337" s="50"/>
    </row>
    <row r="338" spans="1:11" ht="18.75" customHeight="1" x14ac:dyDescent="0.25">
      <c r="A338" s="113"/>
      <c r="B338" s="193" t="s">
        <v>62</v>
      </c>
      <c r="C338" s="149"/>
      <c r="D338" s="219">
        <v>5.55</v>
      </c>
      <c r="E338" s="46">
        <v>5</v>
      </c>
      <c r="F338" s="219"/>
      <c r="G338" s="46"/>
      <c r="H338" s="219"/>
      <c r="I338" s="46"/>
      <c r="J338" s="219"/>
      <c r="K338" s="50"/>
    </row>
    <row r="339" spans="1:11" ht="15" customHeight="1" x14ac:dyDescent="0.25">
      <c r="A339" s="113"/>
      <c r="B339" s="193" t="s">
        <v>48</v>
      </c>
      <c r="C339" s="200"/>
      <c r="D339" s="219">
        <v>5</v>
      </c>
      <c r="E339" s="46">
        <v>5</v>
      </c>
      <c r="F339" s="219"/>
      <c r="G339" s="46"/>
      <c r="H339" s="219"/>
      <c r="I339" s="46"/>
      <c r="J339" s="219"/>
      <c r="K339" s="46"/>
    </row>
    <row r="340" spans="1:11" ht="21.75" customHeight="1" x14ac:dyDescent="0.25">
      <c r="A340" s="113"/>
      <c r="B340" s="193" t="s">
        <v>20</v>
      </c>
      <c r="C340" s="200"/>
      <c r="D340" s="219">
        <v>152</v>
      </c>
      <c r="E340" s="46">
        <v>152</v>
      </c>
      <c r="F340" s="219"/>
      <c r="G340" s="46"/>
      <c r="H340" s="219"/>
      <c r="I340" s="46"/>
      <c r="J340" s="219"/>
      <c r="K340" s="46"/>
    </row>
    <row r="341" spans="1:11" ht="47.25" x14ac:dyDescent="0.25">
      <c r="A341" s="113" t="s">
        <v>144</v>
      </c>
      <c r="B341" s="193"/>
      <c r="C341" s="200">
        <v>20</v>
      </c>
      <c r="D341" s="45">
        <v>20</v>
      </c>
      <c r="E341" s="46">
        <v>20</v>
      </c>
      <c r="F341" s="219">
        <v>1.52</v>
      </c>
      <c r="G341" s="46">
        <v>0.16</v>
      </c>
      <c r="H341" s="219">
        <v>9.84</v>
      </c>
      <c r="I341" s="46">
        <v>47</v>
      </c>
      <c r="J341" s="219">
        <v>0</v>
      </c>
      <c r="K341" s="50" t="s">
        <v>295</v>
      </c>
    </row>
    <row r="342" spans="1:11" ht="37.5" customHeight="1" thickBot="1" x14ac:dyDescent="0.3">
      <c r="A342" s="113" t="s">
        <v>166</v>
      </c>
      <c r="B342" s="193"/>
      <c r="C342" s="200">
        <v>35</v>
      </c>
      <c r="D342" s="219">
        <v>35</v>
      </c>
      <c r="E342" s="46">
        <v>35</v>
      </c>
      <c r="F342" s="205">
        <v>2.3076923076923075</v>
      </c>
      <c r="G342" s="127">
        <v>0.41958041958041958</v>
      </c>
      <c r="H342" s="205">
        <v>13.846153846153847</v>
      </c>
      <c r="I342" s="127">
        <v>69.230769230769241</v>
      </c>
      <c r="J342" s="323"/>
      <c r="K342" s="238" t="s">
        <v>300</v>
      </c>
    </row>
    <row r="343" spans="1:11" ht="17.25" customHeight="1" thickBot="1" x14ac:dyDescent="0.3">
      <c r="A343" s="432" t="s">
        <v>28</v>
      </c>
      <c r="B343" s="293"/>
      <c r="C343" s="300">
        <f>C310+C314+60+C330+C335+C341+C342</f>
        <v>575</v>
      </c>
      <c r="D343" s="284"/>
      <c r="E343" s="283"/>
      <c r="F343" s="322">
        <f>SUM(F309:F342)</f>
        <v>18.101192307692308</v>
      </c>
      <c r="G343" s="65">
        <f t="shared" ref="G343:J343" si="5">SUM(G309:G342)</f>
        <v>17.53708041958042</v>
      </c>
      <c r="H343" s="322">
        <f t="shared" si="5"/>
        <v>74.78365384615384</v>
      </c>
      <c r="I343" s="65">
        <f t="shared" si="5"/>
        <v>442.68076923076922</v>
      </c>
      <c r="J343" s="322">
        <f t="shared" si="5"/>
        <v>44.629999999999995</v>
      </c>
      <c r="K343" s="295"/>
    </row>
    <row r="344" spans="1:11" ht="36" customHeight="1" x14ac:dyDescent="0.25">
      <c r="A344" s="113"/>
      <c r="B344" s="421" t="s">
        <v>202</v>
      </c>
      <c r="C344" s="200"/>
      <c r="D344" s="219"/>
      <c r="E344" s="46"/>
      <c r="F344" s="219"/>
      <c r="G344" s="108"/>
      <c r="H344" s="219"/>
      <c r="I344" s="108"/>
      <c r="J344" s="219"/>
      <c r="K344" s="50"/>
    </row>
    <row r="345" spans="1:11" ht="15.75" customHeight="1" x14ac:dyDescent="0.25">
      <c r="A345" s="113" t="s">
        <v>123</v>
      </c>
      <c r="B345" s="193"/>
      <c r="C345" s="200">
        <v>150</v>
      </c>
      <c r="D345" s="219"/>
      <c r="E345" s="46"/>
      <c r="F345" s="310">
        <v>4.3499999999999996</v>
      </c>
      <c r="G345" s="310">
        <v>3.75</v>
      </c>
      <c r="H345" s="299">
        <v>6.3</v>
      </c>
      <c r="I345" s="86">
        <v>76</v>
      </c>
      <c r="J345" s="370">
        <v>0.45</v>
      </c>
      <c r="K345" s="50" t="s">
        <v>113</v>
      </c>
    </row>
    <row r="346" spans="1:11" ht="47.25" customHeight="1" x14ac:dyDescent="0.25">
      <c r="A346" s="113" t="s">
        <v>341</v>
      </c>
      <c r="B346" s="193" t="s">
        <v>129</v>
      </c>
      <c r="C346" s="200"/>
      <c r="D346" s="219">
        <v>152</v>
      </c>
      <c r="E346" s="46">
        <v>150</v>
      </c>
      <c r="F346" s="219"/>
      <c r="G346" s="46"/>
      <c r="H346" s="219"/>
      <c r="I346" s="46"/>
      <c r="J346" s="219"/>
      <c r="K346" s="50"/>
    </row>
    <row r="347" spans="1:11" ht="32.25" customHeight="1" x14ac:dyDescent="0.25">
      <c r="A347" s="113" t="s">
        <v>254</v>
      </c>
      <c r="B347" s="193"/>
      <c r="C347" s="149" t="s">
        <v>158</v>
      </c>
      <c r="D347" s="219"/>
      <c r="E347" s="45"/>
      <c r="F347" s="46">
        <v>20.73</v>
      </c>
      <c r="G347" s="219">
        <v>16.98</v>
      </c>
      <c r="H347" s="46">
        <v>29.488000000000007</v>
      </c>
      <c r="I347" s="46">
        <v>353.40000000000003</v>
      </c>
      <c r="J347" s="219">
        <v>0.49</v>
      </c>
      <c r="K347" s="50" t="s">
        <v>301</v>
      </c>
    </row>
    <row r="348" spans="1:11" ht="15.75" customHeight="1" x14ac:dyDescent="0.25">
      <c r="A348" s="113"/>
      <c r="B348" s="193" t="s">
        <v>59</v>
      </c>
      <c r="C348" s="149"/>
      <c r="D348" s="219">
        <v>103.2</v>
      </c>
      <c r="E348" s="45">
        <v>101.2</v>
      </c>
      <c r="F348" s="46"/>
      <c r="G348" s="219"/>
      <c r="H348" s="46"/>
      <c r="I348" s="46"/>
      <c r="J348" s="219"/>
      <c r="K348" s="50"/>
    </row>
    <row r="349" spans="1:11" ht="15.75" customHeight="1" x14ac:dyDescent="0.25">
      <c r="A349" s="113"/>
      <c r="B349" s="193" t="s">
        <v>60</v>
      </c>
      <c r="C349" s="149"/>
      <c r="D349" s="219">
        <v>6.6</v>
      </c>
      <c r="E349" s="45">
        <v>6.6</v>
      </c>
      <c r="F349" s="46"/>
      <c r="G349" s="46"/>
      <c r="H349" s="46"/>
      <c r="I349" s="46"/>
      <c r="J349" s="219"/>
      <c r="K349" s="50"/>
    </row>
    <row r="350" spans="1:11" ht="15.75" customHeight="1" x14ac:dyDescent="0.25">
      <c r="A350" s="113"/>
      <c r="B350" s="193" t="s">
        <v>32</v>
      </c>
      <c r="C350" s="149"/>
      <c r="D350" s="219">
        <v>5.28</v>
      </c>
      <c r="E350" s="45">
        <v>4.4000000000000004</v>
      </c>
      <c r="F350" s="46"/>
      <c r="G350" s="219"/>
      <c r="H350" s="46"/>
      <c r="I350" s="46"/>
      <c r="J350" s="219"/>
      <c r="K350" s="50"/>
    </row>
    <row r="351" spans="1:11" ht="24" customHeight="1" x14ac:dyDescent="0.25">
      <c r="A351" s="113"/>
      <c r="B351" s="193" t="s">
        <v>21</v>
      </c>
      <c r="C351" s="149"/>
      <c r="D351" s="219">
        <v>8.8000000000000007</v>
      </c>
      <c r="E351" s="45">
        <v>8.8000000000000007</v>
      </c>
      <c r="F351" s="46"/>
      <c r="G351" s="219"/>
      <c r="H351" s="46"/>
      <c r="I351" s="46"/>
      <c r="J351" s="372"/>
      <c r="K351" s="50"/>
    </row>
    <row r="352" spans="1:11" ht="23.25" customHeight="1" x14ac:dyDescent="0.25">
      <c r="A352" s="113"/>
      <c r="B352" s="193" t="s">
        <v>56</v>
      </c>
      <c r="C352" s="149"/>
      <c r="D352" s="219">
        <v>4.4000000000000004</v>
      </c>
      <c r="E352" s="45">
        <v>4.4000000000000004</v>
      </c>
      <c r="F352" s="46"/>
      <c r="G352" s="219"/>
      <c r="H352" s="46"/>
      <c r="I352" s="46"/>
      <c r="J352" s="372"/>
      <c r="K352" s="50"/>
    </row>
    <row r="353" spans="1:11" ht="15" customHeight="1" x14ac:dyDescent="0.25">
      <c r="A353" s="113"/>
      <c r="B353" s="193" t="s">
        <v>22</v>
      </c>
      <c r="C353" s="149"/>
      <c r="D353" s="219">
        <v>4.4000000000000004</v>
      </c>
      <c r="E353" s="45">
        <v>4.4000000000000004</v>
      </c>
      <c r="F353" s="46"/>
      <c r="G353" s="219"/>
      <c r="H353" s="46"/>
      <c r="I353" s="46"/>
      <c r="J353" s="372"/>
      <c r="K353" s="50"/>
    </row>
    <row r="354" spans="1:11" ht="15" customHeight="1" x14ac:dyDescent="0.25">
      <c r="A354" s="113"/>
      <c r="B354" s="193" t="s">
        <v>37</v>
      </c>
      <c r="C354" s="149"/>
      <c r="D354" s="219">
        <v>4.4000000000000004</v>
      </c>
      <c r="E354" s="45">
        <v>4.4000000000000004</v>
      </c>
      <c r="F354" s="46"/>
      <c r="G354" s="219"/>
      <c r="H354" s="46"/>
      <c r="I354" s="46"/>
      <c r="J354" s="372"/>
      <c r="K354" s="50"/>
    </row>
    <row r="355" spans="1:11" ht="15" customHeight="1" x14ac:dyDescent="0.25">
      <c r="A355" s="113"/>
      <c r="B355" s="400" t="s">
        <v>152</v>
      </c>
      <c r="C355" s="149"/>
      <c r="D355" s="219">
        <v>0.55000000000000004</v>
      </c>
      <c r="E355" s="45">
        <v>0.55000000000000004</v>
      </c>
      <c r="F355" s="46"/>
      <c r="G355" s="219"/>
      <c r="H355" s="46"/>
      <c r="I355" s="46"/>
      <c r="J355" s="372"/>
      <c r="K355" s="50"/>
    </row>
    <row r="356" spans="1:11" ht="15" customHeight="1" x14ac:dyDescent="0.25">
      <c r="A356" s="113"/>
      <c r="B356" s="193" t="s">
        <v>253</v>
      </c>
      <c r="C356" s="200"/>
      <c r="D356" s="219">
        <v>20.399999999999999</v>
      </c>
      <c r="E356" s="46">
        <v>20</v>
      </c>
      <c r="F356" s="46"/>
      <c r="G356" s="219"/>
      <c r="H356" s="46"/>
      <c r="I356" s="46"/>
      <c r="J356" s="372"/>
      <c r="K356" s="50"/>
    </row>
    <row r="357" spans="1:11" ht="30.75" customHeight="1" x14ac:dyDescent="0.25">
      <c r="A357" s="113" t="s">
        <v>103</v>
      </c>
      <c r="B357" s="193"/>
      <c r="C357" s="200" t="s">
        <v>136</v>
      </c>
      <c r="D357" s="219"/>
      <c r="E357" s="46"/>
      <c r="F357" s="255">
        <v>5.2999999999999999E-2</v>
      </c>
      <c r="G357" s="200">
        <v>1.4999999999999999E-2</v>
      </c>
      <c r="H357" s="255">
        <v>5.0199999999999996</v>
      </c>
      <c r="I357" s="200">
        <v>20.079999999999998</v>
      </c>
      <c r="J357" s="255">
        <v>0.02</v>
      </c>
      <c r="K357" s="50" t="s">
        <v>293</v>
      </c>
    </row>
    <row r="358" spans="1:11" ht="23.25" customHeight="1" x14ac:dyDescent="0.25">
      <c r="A358" s="113"/>
      <c r="B358" s="193" t="s">
        <v>165</v>
      </c>
      <c r="C358" s="200"/>
      <c r="D358" s="219">
        <v>0.4</v>
      </c>
      <c r="E358" s="46">
        <v>0.4</v>
      </c>
      <c r="F358" s="255"/>
      <c r="G358" s="200"/>
      <c r="H358" s="255"/>
      <c r="I358" s="200"/>
      <c r="J358" s="255"/>
      <c r="K358" s="50"/>
    </row>
    <row r="359" spans="1:11" ht="15" customHeight="1" x14ac:dyDescent="0.25">
      <c r="A359" s="113"/>
      <c r="B359" s="193" t="s">
        <v>21</v>
      </c>
      <c r="C359" s="200"/>
      <c r="D359" s="219">
        <v>5</v>
      </c>
      <c r="E359" s="46">
        <v>5</v>
      </c>
      <c r="F359" s="255"/>
      <c r="G359" s="200"/>
      <c r="H359" s="255"/>
      <c r="I359" s="200"/>
      <c r="J359" s="255"/>
      <c r="K359" s="50"/>
    </row>
    <row r="360" spans="1:11" ht="15" customHeight="1" thickBot="1" x14ac:dyDescent="0.3">
      <c r="A360" s="113"/>
      <c r="B360" s="193" t="s">
        <v>20</v>
      </c>
      <c r="C360" s="200"/>
      <c r="D360" s="219">
        <v>150</v>
      </c>
      <c r="E360" s="46">
        <v>150</v>
      </c>
      <c r="F360" s="255"/>
      <c r="G360" s="200"/>
      <c r="H360" s="255"/>
      <c r="I360" s="200"/>
      <c r="J360" s="255"/>
      <c r="K360" s="50"/>
    </row>
    <row r="361" spans="1:11" ht="24.75" customHeight="1" thickBot="1" x14ac:dyDescent="0.3">
      <c r="A361" s="196" t="s">
        <v>28</v>
      </c>
      <c r="B361" s="293"/>
      <c r="C361" s="327">
        <f>C345+130+155</f>
        <v>435</v>
      </c>
      <c r="D361" s="384"/>
      <c r="E361" s="328"/>
      <c r="F361" s="328">
        <f>SUM(F345:F360)</f>
        <v>25.132999999999999</v>
      </c>
      <c r="G361" s="328">
        <f t="shared" ref="G361:J361" si="6">SUM(G345:G360)</f>
        <v>20.745000000000001</v>
      </c>
      <c r="H361" s="328">
        <f t="shared" si="6"/>
        <v>40.808000000000007</v>
      </c>
      <c r="I361" s="328">
        <f t="shared" si="6"/>
        <v>449.48</v>
      </c>
      <c r="J361" s="328">
        <f t="shared" si="6"/>
        <v>0.96</v>
      </c>
      <c r="K361" s="329"/>
    </row>
    <row r="362" spans="1:11" ht="15.75" customHeight="1" thickBot="1" x14ac:dyDescent="0.3">
      <c r="A362" s="441" t="s">
        <v>49</v>
      </c>
      <c r="B362" s="280"/>
      <c r="C362" s="394">
        <f>C305+C308+C343+C361</f>
        <v>1569</v>
      </c>
      <c r="D362" s="331"/>
      <c r="E362" s="341"/>
      <c r="F362" s="331">
        <f>F305+F308+F343+F361</f>
        <v>53.701444559944562</v>
      </c>
      <c r="G362" s="65">
        <f>G305+G308+G343+G361</f>
        <v>49.849693032193031</v>
      </c>
      <c r="H362" s="331">
        <f>H305+H308+H343+H361</f>
        <v>182.31165384615383</v>
      </c>
      <c r="I362" s="65">
        <f>I305+I308+I343+I361</f>
        <v>1321.5107692307693</v>
      </c>
      <c r="J362" s="331">
        <f>J305+J308+J343+J361</f>
        <v>50.76</v>
      </c>
      <c r="K362" s="238"/>
    </row>
    <row r="363" spans="1:11" ht="15.75" customHeight="1" x14ac:dyDescent="0.25">
      <c r="A363" s="352"/>
      <c r="B363" s="279"/>
      <c r="C363" s="309"/>
      <c r="D363" s="371"/>
      <c r="E363" s="88"/>
      <c r="F363" s="316"/>
      <c r="G363" s="316"/>
      <c r="H363" s="316"/>
      <c r="I363" s="316"/>
      <c r="J363" s="316"/>
      <c r="K363" s="281"/>
    </row>
    <row r="364" spans="1:11" ht="15" customHeight="1" thickBot="1" x14ac:dyDescent="0.3">
      <c r="A364" s="332" t="s">
        <v>74</v>
      </c>
      <c r="B364" s="279"/>
      <c r="C364" s="280"/>
      <c r="D364" s="351"/>
      <c r="K364" s="280"/>
    </row>
    <row r="365" spans="1:11" ht="15.75" customHeight="1" thickBot="1" x14ac:dyDescent="0.3">
      <c r="A365" s="501" t="s">
        <v>257</v>
      </c>
      <c r="B365" s="503" t="s">
        <v>432</v>
      </c>
      <c r="C365" s="503" t="s">
        <v>428</v>
      </c>
      <c r="D365" s="458" t="s">
        <v>429</v>
      </c>
      <c r="E365" s="108" t="s">
        <v>430</v>
      </c>
      <c r="F365" s="496" t="s">
        <v>5</v>
      </c>
      <c r="G365" s="497"/>
      <c r="H365" s="498"/>
      <c r="I365" s="201" t="s">
        <v>431</v>
      </c>
      <c r="J365" s="201" t="s">
        <v>6</v>
      </c>
      <c r="K365" s="199" t="s">
        <v>7</v>
      </c>
    </row>
    <row r="366" spans="1:11" ht="23.25" customHeight="1" thickBot="1" x14ac:dyDescent="0.3">
      <c r="A366" s="502"/>
      <c r="B366" s="504"/>
      <c r="C366" s="504"/>
      <c r="D366" s="283" t="s">
        <v>8</v>
      </c>
      <c r="E366" s="283" t="s">
        <v>9</v>
      </c>
      <c r="F366" s="283" t="s">
        <v>10</v>
      </c>
      <c r="G366" s="283" t="s">
        <v>11</v>
      </c>
      <c r="H366" s="285" t="s">
        <v>12</v>
      </c>
      <c r="I366" s="285" t="s">
        <v>13</v>
      </c>
      <c r="J366" s="285" t="s">
        <v>14</v>
      </c>
      <c r="K366" s="295"/>
    </row>
    <row r="367" spans="1:11" ht="15.75" customHeight="1" x14ac:dyDescent="0.25">
      <c r="A367" s="431"/>
      <c r="B367" s="286" t="s">
        <v>15</v>
      </c>
      <c r="C367" s="199"/>
      <c r="D367" s="459"/>
      <c r="E367" s="289"/>
      <c r="F367" s="317"/>
      <c r="G367" s="289"/>
      <c r="H367" s="317"/>
      <c r="I367" s="289"/>
      <c r="J367" s="317"/>
      <c r="K367" s="287"/>
    </row>
    <row r="368" spans="1:11" ht="51" customHeight="1" x14ac:dyDescent="0.25">
      <c r="A368" s="113" t="s">
        <v>190</v>
      </c>
      <c r="B368" s="193"/>
      <c r="C368" s="200" t="s">
        <v>201</v>
      </c>
      <c r="D368" s="219"/>
      <c r="E368" s="46"/>
      <c r="F368" s="219">
        <v>4.24</v>
      </c>
      <c r="G368" s="46">
        <v>4.5999999999999996</v>
      </c>
      <c r="H368" s="219">
        <v>22.61</v>
      </c>
      <c r="I368" s="46">
        <v>149.26</v>
      </c>
      <c r="J368" s="219">
        <v>0.82</v>
      </c>
      <c r="K368" s="50" t="s">
        <v>82</v>
      </c>
    </row>
    <row r="369" spans="1:11" ht="23.25" customHeight="1" x14ac:dyDescent="0.25">
      <c r="A369" s="113"/>
      <c r="B369" s="193" t="s">
        <v>81</v>
      </c>
      <c r="C369" s="200"/>
      <c r="D369" s="219">
        <v>18</v>
      </c>
      <c r="E369" s="46">
        <v>18</v>
      </c>
      <c r="F369" s="219"/>
      <c r="G369" s="46"/>
      <c r="H369" s="219"/>
      <c r="I369" s="46"/>
      <c r="J369" s="219"/>
      <c r="K369" s="50"/>
    </row>
    <row r="370" spans="1:11" ht="15" customHeight="1" x14ac:dyDescent="0.25">
      <c r="A370" s="113"/>
      <c r="B370" s="193" t="s">
        <v>19</v>
      </c>
      <c r="C370" s="200"/>
      <c r="D370" s="219">
        <v>123</v>
      </c>
      <c r="E370" s="46">
        <v>123</v>
      </c>
      <c r="F370" s="219"/>
      <c r="G370" s="46"/>
      <c r="H370" s="219"/>
      <c r="I370" s="46"/>
      <c r="J370" s="219"/>
      <c r="K370" s="50"/>
    </row>
    <row r="371" spans="1:11" ht="15" customHeight="1" x14ac:dyDescent="0.25">
      <c r="A371" s="113"/>
      <c r="B371" s="193" t="s">
        <v>21</v>
      </c>
      <c r="C371" s="200"/>
      <c r="D371" s="219">
        <v>2</v>
      </c>
      <c r="E371" s="46">
        <v>2</v>
      </c>
      <c r="F371" s="219"/>
      <c r="G371" s="46"/>
      <c r="H371" s="219"/>
      <c r="I371" s="46"/>
      <c r="J371" s="219"/>
      <c r="K371" s="50"/>
    </row>
    <row r="372" spans="1:11" ht="15" customHeight="1" x14ac:dyDescent="0.25">
      <c r="A372" s="113"/>
      <c r="B372" s="400" t="s">
        <v>152</v>
      </c>
      <c r="C372" s="200"/>
      <c r="D372" s="219">
        <v>0.4</v>
      </c>
      <c r="E372" s="46">
        <v>0.4</v>
      </c>
      <c r="F372" s="219"/>
      <c r="G372" s="46"/>
      <c r="H372" s="219"/>
      <c r="I372" s="46"/>
      <c r="J372" s="219"/>
      <c r="K372" s="50"/>
    </row>
    <row r="373" spans="1:11" ht="15" customHeight="1" x14ac:dyDescent="0.25">
      <c r="A373" s="113"/>
      <c r="B373" s="193" t="s">
        <v>22</v>
      </c>
      <c r="C373" s="200"/>
      <c r="D373" s="219">
        <v>3</v>
      </c>
      <c r="E373" s="46">
        <v>3</v>
      </c>
      <c r="F373" s="219"/>
      <c r="G373" s="46"/>
      <c r="H373" s="219"/>
      <c r="I373" s="46"/>
      <c r="J373" s="219"/>
      <c r="K373" s="50"/>
    </row>
    <row r="374" spans="1:11" ht="15" customHeight="1" x14ac:dyDescent="0.25">
      <c r="A374" s="113" t="s">
        <v>335</v>
      </c>
      <c r="B374" s="193"/>
      <c r="C374" s="200" t="s">
        <v>416</v>
      </c>
      <c r="D374" s="372"/>
      <c r="E374" s="175"/>
      <c r="F374" s="219">
        <v>7.1000000000000008E-2</v>
      </c>
      <c r="G374" s="46">
        <v>1.6E-2</v>
      </c>
      <c r="H374" s="219">
        <v>11.926</v>
      </c>
      <c r="I374" s="46">
        <v>48.15</v>
      </c>
      <c r="J374" s="219">
        <v>0.02</v>
      </c>
      <c r="K374" s="50" t="s">
        <v>238</v>
      </c>
    </row>
    <row r="375" spans="1:11" ht="23.25" customHeight="1" x14ac:dyDescent="0.25">
      <c r="A375" s="113"/>
      <c r="B375" s="193" t="s">
        <v>165</v>
      </c>
      <c r="C375" s="200"/>
      <c r="D375" s="219">
        <v>0.4</v>
      </c>
      <c r="E375" s="46">
        <v>0.4</v>
      </c>
      <c r="F375" s="219"/>
      <c r="G375" s="46"/>
      <c r="H375" s="219"/>
      <c r="I375" s="46"/>
      <c r="J375" s="219"/>
      <c r="K375" s="50"/>
    </row>
    <row r="376" spans="1:11" ht="15" customHeight="1" x14ac:dyDescent="0.25">
      <c r="A376" s="113"/>
      <c r="B376" s="193" t="s">
        <v>111</v>
      </c>
      <c r="C376" s="200"/>
      <c r="D376" s="219">
        <v>170</v>
      </c>
      <c r="E376" s="46">
        <v>170</v>
      </c>
      <c r="F376" s="219"/>
      <c r="G376" s="46"/>
      <c r="H376" s="219"/>
      <c r="I376" s="46"/>
      <c r="J376" s="219"/>
      <c r="K376" s="50"/>
    </row>
    <row r="377" spans="1:11" ht="15" customHeight="1" x14ac:dyDescent="0.25">
      <c r="A377" s="113"/>
      <c r="B377" s="193" t="s">
        <v>154</v>
      </c>
      <c r="C377" s="200"/>
      <c r="D377" s="219">
        <v>15</v>
      </c>
      <c r="E377" s="46">
        <v>15</v>
      </c>
      <c r="F377" s="219"/>
      <c r="G377" s="46"/>
      <c r="H377" s="219"/>
      <c r="I377" s="46"/>
      <c r="J377" s="219"/>
      <c r="K377" s="50"/>
    </row>
    <row r="378" spans="1:11" ht="38.25" customHeight="1" x14ac:dyDescent="0.25">
      <c r="A378" s="113" t="s">
        <v>142</v>
      </c>
      <c r="B378" s="193"/>
      <c r="C378" s="149" t="s">
        <v>104</v>
      </c>
      <c r="D378" s="372"/>
      <c r="E378" s="175"/>
      <c r="F378" s="45">
        <v>2.5299999999999998</v>
      </c>
      <c r="G378" s="46">
        <v>5.69</v>
      </c>
      <c r="H378" s="219">
        <v>12.920000000000002</v>
      </c>
      <c r="I378" s="45">
        <v>115.67</v>
      </c>
      <c r="J378" s="45">
        <v>7.0000000000000007E-2</v>
      </c>
      <c r="K378" s="292" t="s">
        <v>291</v>
      </c>
    </row>
    <row r="379" spans="1:11" ht="23.25" customHeight="1" x14ac:dyDescent="0.25">
      <c r="A379" s="113"/>
      <c r="B379" s="193" t="s">
        <v>27</v>
      </c>
      <c r="C379" s="200"/>
      <c r="D379" s="219">
        <v>25</v>
      </c>
      <c r="E379" s="46">
        <v>25</v>
      </c>
      <c r="F379" s="219"/>
      <c r="G379" s="46"/>
      <c r="H379" s="219"/>
      <c r="I379" s="46"/>
      <c r="J379" s="219"/>
      <c r="K379" s="50"/>
    </row>
    <row r="380" spans="1:11" ht="23.25" customHeight="1" x14ac:dyDescent="0.25">
      <c r="A380" s="113"/>
      <c r="B380" s="193" t="s">
        <v>54</v>
      </c>
      <c r="C380" s="200"/>
      <c r="D380" s="219">
        <v>5.0999999999999996</v>
      </c>
      <c r="E380" s="46">
        <v>5</v>
      </c>
      <c r="F380" s="219"/>
      <c r="G380" s="46"/>
      <c r="H380" s="219"/>
      <c r="I380" s="46"/>
      <c r="J380" s="219"/>
      <c r="K380" s="50"/>
    </row>
    <row r="381" spans="1:11" ht="15" customHeight="1" thickBot="1" x14ac:dyDescent="0.3">
      <c r="A381" s="113"/>
      <c r="B381" s="193" t="s">
        <v>22</v>
      </c>
      <c r="C381" s="200"/>
      <c r="D381" s="219">
        <v>5</v>
      </c>
      <c r="E381" s="46">
        <v>5</v>
      </c>
      <c r="F381" s="46" t="s">
        <v>3</v>
      </c>
      <c r="G381" s="206"/>
      <c r="H381" s="128"/>
      <c r="I381" s="127"/>
      <c r="J381" s="219"/>
      <c r="K381" s="50"/>
    </row>
    <row r="382" spans="1:11" ht="15" customHeight="1" thickBot="1" x14ac:dyDescent="0.3">
      <c r="A382" s="432" t="s">
        <v>28</v>
      </c>
      <c r="B382" s="293"/>
      <c r="C382" s="294">
        <f>143+180+35</f>
        <v>358</v>
      </c>
      <c r="D382" s="284"/>
      <c r="E382" s="283"/>
      <c r="F382" s="65">
        <f>SUM(F367:F381)</f>
        <v>6.8409999999999993</v>
      </c>
      <c r="G382" s="65">
        <f t="shared" ref="G382:J382" si="7">SUM(G367:G381)</f>
        <v>10.306000000000001</v>
      </c>
      <c r="H382" s="65">
        <f t="shared" si="7"/>
        <v>47.456000000000003</v>
      </c>
      <c r="I382" s="65">
        <f t="shared" si="7"/>
        <v>313.08</v>
      </c>
      <c r="J382" s="65">
        <f t="shared" si="7"/>
        <v>0.90999999999999992</v>
      </c>
      <c r="K382" s="295"/>
    </row>
    <row r="383" spans="1:11" ht="15.75" customHeight="1" x14ac:dyDescent="0.25">
      <c r="A383" s="113"/>
      <c r="B383" s="421" t="s">
        <v>29</v>
      </c>
      <c r="C383" s="149"/>
      <c r="D383" s="219"/>
      <c r="E383" s="108"/>
      <c r="F383" s="219"/>
      <c r="G383" s="46"/>
      <c r="H383" s="219"/>
      <c r="I383" s="46"/>
      <c r="J383" s="219"/>
      <c r="K383" s="50"/>
    </row>
    <row r="384" spans="1:11" ht="16.5" customHeight="1" x14ac:dyDescent="0.25">
      <c r="A384" s="433" t="s">
        <v>42</v>
      </c>
      <c r="B384" s="239"/>
      <c r="C384" s="60">
        <v>100</v>
      </c>
      <c r="D384" s="240">
        <v>100</v>
      </c>
      <c r="E384" s="61">
        <v>100</v>
      </c>
      <c r="F384" s="61">
        <v>0.4</v>
      </c>
      <c r="G384" s="72">
        <v>0.4</v>
      </c>
      <c r="H384" s="240">
        <v>9.8000000000000007</v>
      </c>
      <c r="I384" s="61">
        <v>47</v>
      </c>
      <c r="J384" s="240">
        <v>10</v>
      </c>
      <c r="K384" s="234" t="s">
        <v>116</v>
      </c>
    </row>
    <row r="385" spans="1:11" ht="17.25" customHeight="1" thickBot="1" x14ac:dyDescent="0.3">
      <c r="A385" s="433" t="s">
        <v>207</v>
      </c>
      <c r="B385" s="397"/>
      <c r="C385" s="62"/>
      <c r="D385" s="240"/>
      <c r="E385" s="62"/>
      <c r="F385" s="61"/>
      <c r="G385" s="103"/>
      <c r="H385" s="72"/>
      <c r="I385" s="62"/>
      <c r="J385" s="398"/>
      <c r="K385" s="139" t="s">
        <v>305</v>
      </c>
    </row>
    <row r="386" spans="1:11" ht="15" customHeight="1" thickBot="1" x14ac:dyDescent="0.3">
      <c r="A386" s="432" t="s">
        <v>28</v>
      </c>
      <c r="B386" s="293"/>
      <c r="C386" s="294">
        <v>100</v>
      </c>
      <c r="D386" s="284"/>
      <c r="E386" s="377"/>
      <c r="F386" s="322">
        <f>SUM(F384:F385)</f>
        <v>0.4</v>
      </c>
      <c r="G386" s="65">
        <f t="shared" ref="G386:J386" si="8">SUM(G384:G385)</f>
        <v>0.4</v>
      </c>
      <c r="H386" s="322">
        <f t="shared" si="8"/>
        <v>9.8000000000000007</v>
      </c>
      <c r="I386" s="65">
        <f t="shared" si="8"/>
        <v>47</v>
      </c>
      <c r="J386" s="322">
        <f t="shared" si="8"/>
        <v>10</v>
      </c>
      <c r="K386" s="295"/>
    </row>
    <row r="387" spans="1:11" ht="15.75" customHeight="1" x14ac:dyDescent="0.25">
      <c r="A387" s="431"/>
      <c r="B387" s="286" t="s">
        <v>30</v>
      </c>
      <c r="C387" s="312"/>
      <c r="D387" s="385"/>
      <c r="E387" s="383"/>
      <c r="F387" s="202"/>
      <c r="G387" s="108"/>
      <c r="H387" s="202"/>
      <c r="I387" s="108"/>
      <c r="J387" s="317"/>
      <c r="K387" s="297"/>
    </row>
    <row r="388" spans="1:11" ht="15" customHeight="1" x14ac:dyDescent="0.25">
      <c r="A388" s="253" t="s">
        <v>402</v>
      </c>
      <c r="B388" s="400"/>
      <c r="C388" s="142">
        <v>40</v>
      </c>
      <c r="D388" s="395"/>
      <c r="E388" s="116"/>
      <c r="F388" s="116">
        <v>0.5</v>
      </c>
      <c r="G388" s="117">
        <v>0.04</v>
      </c>
      <c r="H388" s="395">
        <v>4.6500000000000004</v>
      </c>
      <c r="I388" s="117">
        <v>20.92</v>
      </c>
      <c r="J388" s="395">
        <v>1.92</v>
      </c>
      <c r="K388" s="50" t="s">
        <v>322</v>
      </c>
    </row>
    <row r="389" spans="1:11" ht="28.5" customHeight="1" x14ac:dyDescent="0.25">
      <c r="A389" s="253"/>
      <c r="B389" s="400" t="s">
        <v>323</v>
      </c>
      <c r="C389" s="142"/>
      <c r="D389" s="395">
        <v>48</v>
      </c>
      <c r="E389" s="116">
        <v>38.4</v>
      </c>
      <c r="F389" s="116"/>
      <c r="G389" s="117"/>
      <c r="H389" s="395"/>
      <c r="I389" s="117"/>
      <c r="J389" s="395"/>
      <c r="K389" s="117"/>
    </row>
    <row r="390" spans="1:11" ht="13.5" customHeight="1" x14ac:dyDescent="0.25">
      <c r="A390" s="253"/>
      <c r="B390" s="400" t="s">
        <v>48</v>
      </c>
      <c r="C390" s="142"/>
      <c r="D390" s="395">
        <v>2</v>
      </c>
      <c r="E390" s="116">
        <v>2</v>
      </c>
      <c r="F390" s="116"/>
      <c r="G390" s="117"/>
      <c r="H390" s="395"/>
      <c r="I390" s="117"/>
      <c r="J390" s="395"/>
      <c r="K390" s="117"/>
    </row>
    <row r="391" spans="1:11" ht="44.25" customHeight="1" x14ac:dyDescent="0.25">
      <c r="A391" s="113" t="s">
        <v>333</v>
      </c>
      <c r="B391" s="193"/>
      <c r="C391" s="149" t="s">
        <v>105</v>
      </c>
      <c r="D391" s="219"/>
      <c r="E391" s="46"/>
      <c r="F391" s="395">
        <v>5.2887000000000004</v>
      </c>
      <c r="G391" s="117">
        <v>4.3342999999999998</v>
      </c>
      <c r="H391" s="395">
        <v>9.9954999999999998</v>
      </c>
      <c r="I391" s="117">
        <v>108.56</v>
      </c>
      <c r="J391" s="395">
        <v>3.55</v>
      </c>
      <c r="K391" s="50" t="s">
        <v>306</v>
      </c>
    </row>
    <row r="392" spans="1:11" ht="19.5" customHeight="1" x14ac:dyDescent="0.25">
      <c r="A392" s="113"/>
      <c r="B392" s="193" t="s">
        <v>108</v>
      </c>
      <c r="C392" s="149"/>
      <c r="D392" s="219">
        <v>40.049999999999997</v>
      </c>
      <c r="E392" s="46">
        <v>30</v>
      </c>
      <c r="F392" s="219"/>
      <c r="G392" s="46"/>
      <c r="H392" s="219"/>
      <c r="I392" s="46"/>
      <c r="J392" s="372"/>
      <c r="K392" s="50"/>
    </row>
    <row r="393" spans="1:11" ht="19.5" customHeight="1" x14ac:dyDescent="0.25">
      <c r="A393" s="113"/>
      <c r="B393" s="193" t="s">
        <v>418</v>
      </c>
      <c r="C393" s="149"/>
      <c r="D393" s="219">
        <v>12.15</v>
      </c>
      <c r="E393" s="46">
        <v>12</v>
      </c>
      <c r="F393" s="219"/>
      <c r="G393" s="46"/>
      <c r="H393" s="219"/>
      <c r="I393" s="46"/>
      <c r="J393" s="372"/>
      <c r="K393" s="50"/>
    </row>
    <row r="394" spans="1:11" ht="19.5" customHeight="1" x14ac:dyDescent="0.25">
      <c r="A394" s="113"/>
      <c r="B394" s="193" t="s">
        <v>417</v>
      </c>
      <c r="C394" s="149"/>
      <c r="D394" s="219">
        <v>7.2</v>
      </c>
      <c r="E394" s="46">
        <v>6</v>
      </c>
      <c r="F394" s="219"/>
      <c r="G394" s="46"/>
      <c r="H394" s="219"/>
      <c r="I394" s="46"/>
      <c r="J394" s="372"/>
      <c r="K394" s="50"/>
    </row>
    <row r="395" spans="1:11" ht="19.5" customHeight="1" x14ac:dyDescent="0.25">
      <c r="A395" s="113"/>
      <c r="B395" s="193" t="s">
        <v>66</v>
      </c>
      <c r="C395" s="149"/>
      <c r="D395" s="219">
        <v>9.6</v>
      </c>
      <c r="E395" s="46">
        <v>7.5</v>
      </c>
      <c r="F395" s="219"/>
      <c r="G395" s="46"/>
      <c r="H395" s="219"/>
      <c r="I395" s="46"/>
      <c r="J395" s="372"/>
      <c r="K395" s="50"/>
    </row>
    <row r="396" spans="1:11" ht="19.5" customHeight="1" x14ac:dyDescent="0.25">
      <c r="A396" s="113"/>
      <c r="B396" s="193" t="s">
        <v>152</v>
      </c>
      <c r="C396" s="149"/>
      <c r="D396" s="219">
        <v>0.5</v>
      </c>
      <c r="E396" s="46">
        <v>0.5</v>
      </c>
      <c r="F396" s="219"/>
      <c r="G396" s="46"/>
      <c r="H396" s="219"/>
      <c r="I396" s="46"/>
      <c r="J396" s="372"/>
      <c r="K396" s="50"/>
    </row>
    <row r="397" spans="1:11" ht="19.5" customHeight="1" x14ac:dyDescent="0.25">
      <c r="A397" s="113"/>
      <c r="B397" s="400" t="s">
        <v>107</v>
      </c>
      <c r="C397" s="149"/>
      <c r="D397" s="219">
        <v>3</v>
      </c>
      <c r="E397" s="46">
        <v>3</v>
      </c>
      <c r="F397" s="219"/>
      <c r="G397" s="46"/>
      <c r="H397" s="219"/>
      <c r="I397" s="46"/>
      <c r="J397" s="372"/>
      <c r="K397" s="50"/>
    </row>
    <row r="398" spans="1:11" ht="19.5" customHeight="1" x14ac:dyDescent="0.25">
      <c r="A398" s="113"/>
      <c r="B398" s="193" t="s">
        <v>111</v>
      </c>
      <c r="C398" s="149"/>
      <c r="D398" s="219">
        <v>105</v>
      </c>
      <c r="E398" s="46">
        <v>105</v>
      </c>
      <c r="F398" s="219"/>
      <c r="G398" s="46"/>
      <c r="H398" s="219"/>
      <c r="I398" s="46"/>
      <c r="J398" s="372"/>
      <c r="K398" s="50"/>
    </row>
    <row r="399" spans="1:11" ht="30" customHeight="1" x14ac:dyDescent="0.25">
      <c r="A399" s="113"/>
      <c r="B399" s="193" t="s">
        <v>246</v>
      </c>
      <c r="C399" s="28"/>
      <c r="D399" s="224">
        <v>11.97</v>
      </c>
      <c r="E399" s="223">
        <v>11.4</v>
      </c>
      <c r="F399" s="372"/>
      <c r="G399" s="175"/>
      <c r="H399" s="372"/>
      <c r="I399" s="175"/>
      <c r="J399" s="372"/>
      <c r="K399" s="396"/>
    </row>
    <row r="400" spans="1:11" ht="19.5" customHeight="1" x14ac:dyDescent="0.25">
      <c r="A400" s="113"/>
      <c r="B400" s="222" t="s">
        <v>228</v>
      </c>
      <c r="C400" s="28"/>
      <c r="D400" s="224">
        <v>11.97</v>
      </c>
      <c r="E400" s="223">
        <v>11.4</v>
      </c>
      <c r="F400" s="372"/>
      <c r="G400" s="175"/>
      <c r="H400" s="372"/>
      <c r="I400" s="175"/>
      <c r="J400" s="372"/>
      <c r="K400" s="396"/>
    </row>
    <row r="401" spans="1:11" ht="19.5" customHeight="1" x14ac:dyDescent="0.25">
      <c r="A401" s="113"/>
      <c r="B401" s="222" t="s">
        <v>86</v>
      </c>
      <c r="C401" s="28"/>
      <c r="D401" s="224">
        <v>1.19</v>
      </c>
      <c r="E401" s="223">
        <v>1</v>
      </c>
      <c r="F401" s="372"/>
      <c r="G401" s="175"/>
      <c r="H401" s="372"/>
      <c r="I401" s="175"/>
      <c r="J401" s="372"/>
      <c r="K401" s="396"/>
    </row>
    <row r="402" spans="1:11" ht="19.5" customHeight="1" x14ac:dyDescent="0.25">
      <c r="A402" s="113"/>
      <c r="B402" s="222" t="s">
        <v>259</v>
      </c>
      <c r="C402" s="28"/>
      <c r="D402" s="224">
        <v>0.96</v>
      </c>
      <c r="E402" s="223">
        <v>0.8</v>
      </c>
      <c r="F402" s="372"/>
      <c r="G402" s="175"/>
      <c r="H402" s="372"/>
      <c r="I402" s="175"/>
      <c r="J402" s="372"/>
      <c r="K402" s="396"/>
    </row>
    <row r="403" spans="1:11" ht="19.5" customHeight="1" x14ac:dyDescent="0.25">
      <c r="A403" s="113"/>
      <c r="B403" s="222" t="s">
        <v>111</v>
      </c>
      <c r="C403" s="28"/>
      <c r="D403" s="224">
        <v>1</v>
      </c>
      <c r="E403" s="223">
        <v>1</v>
      </c>
      <c r="F403" s="372"/>
      <c r="G403" s="175"/>
      <c r="H403" s="372"/>
      <c r="I403" s="175"/>
      <c r="J403" s="372"/>
      <c r="K403" s="396"/>
    </row>
    <row r="404" spans="1:11" ht="19.5" customHeight="1" x14ac:dyDescent="0.25">
      <c r="A404" s="113"/>
      <c r="B404" s="222" t="s">
        <v>167</v>
      </c>
      <c r="C404" s="28"/>
      <c r="D404" s="224">
        <v>0.1</v>
      </c>
      <c r="E404" s="223">
        <v>0.1</v>
      </c>
      <c r="F404" s="372"/>
      <c r="G404" s="175"/>
      <c r="H404" s="372"/>
      <c r="I404" s="175"/>
      <c r="J404" s="372"/>
      <c r="K404" s="396"/>
    </row>
    <row r="405" spans="1:11" ht="36" customHeight="1" x14ac:dyDescent="0.25">
      <c r="A405" s="113"/>
      <c r="B405" s="222" t="s">
        <v>233</v>
      </c>
      <c r="C405" s="28"/>
      <c r="D405" s="224"/>
      <c r="E405" s="46">
        <v>14.3</v>
      </c>
      <c r="F405" s="372"/>
      <c r="G405" s="175"/>
      <c r="H405" s="372"/>
      <c r="I405" s="175"/>
      <c r="J405" s="372"/>
      <c r="K405" s="396"/>
    </row>
    <row r="406" spans="1:11" ht="33.75" customHeight="1" x14ac:dyDescent="0.25">
      <c r="A406" s="113"/>
      <c r="B406" s="222" t="s">
        <v>233</v>
      </c>
      <c r="C406" s="28"/>
      <c r="D406" s="224"/>
      <c r="E406" s="46">
        <v>10</v>
      </c>
      <c r="F406" s="372"/>
      <c r="G406" s="175"/>
      <c r="H406" s="372"/>
      <c r="I406" s="175"/>
      <c r="J406" s="372"/>
      <c r="K406" s="396"/>
    </row>
    <row r="407" spans="1:11" ht="29.25" customHeight="1" x14ac:dyDescent="0.25">
      <c r="A407" s="113" t="s">
        <v>363</v>
      </c>
      <c r="B407" s="193"/>
      <c r="C407" s="176">
        <v>50</v>
      </c>
      <c r="D407" s="46"/>
      <c r="E407" s="46"/>
      <c r="F407" s="219">
        <v>5.7908333333333335</v>
      </c>
      <c r="G407" s="46">
        <v>5.21</v>
      </c>
      <c r="H407" s="219">
        <v>5.6150000000000002</v>
      </c>
      <c r="I407" s="46">
        <v>92.458333333333329</v>
      </c>
      <c r="J407" s="219">
        <v>0.04</v>
      </c>
      <c r="K407" s="50" t="s">
        <v>364</v>
      </c>
    </row>
    <row r="408" spans="1:11" ht="30.75" customHeight="1" x14ac:dyDescent="0.25">
      <c r="A408" s="113"/>
      <c r="B408" s="193" t="s">
        <v>365</v>
      </c>
      <c r="C408" s="176"/>
      <c r="D408" s="46">
        <v>33.299999999999997</v>
      </c>
      <c r="E408" s="46">
        <v>31.7</v>
      </c>
      <c r="F408" s="193"/>
      <c r="G408" s="50"/>
      <c r="H408" s="193"/>
      <c r="I408" s="50"/>
      <c r="J408" s="255"/>
      <c r="K408" s="50"/>
    </row>
    <row r="409" spans="1:11" ht="19.5" customHeight="1" x14ac:dyDescent="0.25">
      <c r="A409" s="113"/>
      <c r="B409" s="193" t="s">
        <v>228</v>
      </c>
      <c r="C409" s="176"/>
      <c r="D409" s="46">
        <v>33.299999999999997</v>
      </c>
      <c r="E409" s="46">
        <v>31.7</v>
      </c>
      <c r="F409" s="193"/>
      <c r="G409" s="50"/>
      <c r="H409" s="193"/>
      <c r="I409" s="50"/>
      <c r="J409" s="193"/>
      <c r="K409" s="50"/>
    </row>
    <row r="410" spans="1:11" ht="19.5" customHeight="1" x14ac:dyDescent="0.25">
      <c r="A410" s="113"/>
      <c r="B410" s="193" t="s">
        <v>86</v>
      </c>
      <c r="C410" s="176"/>
      <c r="D410" s="46">
        <v>12</v>
      </c>
      <c r="E410" s="46">
        <v>10</v>
      </c>
      <c r="F410" s="193"/>
      <c r="G410" s="50"/>
      <c r="H410" s="193"/>
      <c r="I410" s="200"/>
      <c r="J410" s="255"/>
      <c r="K410" s="50"/>
    </row>
    <row r="411" spans="1:11" ht="19.5" customHeight="1" x14ac:dyDescent="0.25">
      <c r="A411" s="113"/>
      <c r="B411" s="400" t="s">
        <v>107</v>
      </c>
      <c r="C411" s="176"/>
      <c r="D411" s="46">
        <v>1.5</v>
      </c>
      <c r="E411" s="46">
        <v>1.5</v>
      </c>
      <c r="F411" s="193"/>
      <c r="G411" s="50"/>
      <c r="H411" s="193"/>
      <c r="I411" s="200"/>
      <c r="J411" s="255"/>
      <c r="K411" s="50"/>
    </row>
    <row r="412" spans="1:11" ht="19.5" customHeight="1" x14ac:dyDescent="0.25">
      <c r="A412" s="113"/>
      <c r="B412" s="193" t="s">
        <v>177</v>
      </c>
      <c r="C412" s="176"/>
      <c r="D412" s="46">
        <v>6.7</v>
      </c>
      <c r="E412" s="46">
        <v>6.7</v>
      </c>
      <c r="F412" s="193"/>
      <c r="G412" s="50"/>
      <c r="H412" s="193"/>
      <c r="I412" s="200"/>
      <c r="J412" s="255"/>
      <c r="K412" s="50"/>
    </row>
    <row r="413" spans="1:11" ht="19.5" customHeight="1" x14ac:dyDescent="0.25">
      <c r="A413" s="113"/>
      <c r="B413" s="193" t="s">
        <v>111</v>
      </c>
      <c r="C413" s="176"/>
      <c r="D413" s="46">
        <v>10</v>
      </c>
      <c r="E413" s="46">
        <v>10</v>
      </c>
      <c r="F413" s="193"/>
      <c r="G413" s="50"/>
      <c r="H413" s="193"/>
      <c r="I413" s="200"/>
      <c r="J413" s="255"/>
      <c r="K413" s="50"/>
    </row>
    <row r="414" spans="1:11" ht="19.5" customHeight="1" x14ac:dyDescent="0.25">
      <c r="A414" s="113"/>
      <c r="B414" s="193" t="s">
        <v>152</v>
      </c>
      <c r="C414" s="176"/>
      <c r="D414" s="46">
        <v>0.5</v>
      </c>
      <c r="E414" s="46">
        <v>0.5</v>
      </c>
      <c r="F414" s="193"/>
      <c r="G414" s="50"/>
      <c r="H414" s="193"/>
      <c r="I414" s="200"/>
      <c r="J414" s="255"/>
      <c r="K414" s="50"/>
    </row>
    <row r="415" spans="1:11" ht="19.5" customHeight="1" x14ac:dyDescent="0.25">
      <c r="A415" s="113"/>
      <c r="B415" s="193" t="s">
        <v>231</v>
      </c>
      <c r="C415" s="176"/>
      <c r="D415" s="46">
        <v>3.4</v>
      </c>
      <c r="E415" s="46">
        <v>3.4</v>
      </c>
      <c r="F415" s="193"/>
      <c r="G415" s="50"/>
      <c r="H415" s="193"/>
      <c r="I415" s="200"/>
      <c r="J415" s="255"/>
      <c r="K415" s="50"/>
    </row>
    <row r="416" spans="1:11" ht="19.5" customHeight="1" x14ac:dyDescent="0.25">
      <c r="A416" s="113"/>
      <c r="B416" s="193" t="s">
        <v>38</v>
      </c>
      <c r="C416" s="176"/>
      <c r="D416" s="46"/>
      <c r="E416" s="46">
        <v>60</v>
      </c>
      <c r="F416" s="193"/>
      <c r="G416" s="50"/>
      <c r="H416" s="193"/>
      <c r="I416" s="200"/>
      <c r="J416" s="255"/>
      <c r="K416" s="50"/>
    </row>
    <row r="417" spans="1:11" ht="19.5" customHeight="1" x14ac:dyDescent="0.25">
      <c r="A417" s="113"/>
      <c r="B417" s="193" t="s">
        <v>107</v>
      </c>
      <c r="C417" s="176"/>
      <c r="D417" s="46">
        <v>1.5</v>
      </c>
      <c r="E417" s="46">
        <v>1.5</v>
      </c>
      <c r="F417" s="193"/>
      <c r="G417" s="50"/>
      <c r="H417" s="193"/>
      <c r="I417" s="200"/>
      <c r="J417" s="255"/>
      <c r="K417" s="50"/>
    </row>
    <row r="418" spans="1:11" ht="17.25" customHeight="1" x14ac:dyDescent="0.25">
      <c r="A418" s="113" t="s">
        <v>273</v>
      </c>
      <c r="B418" s="222"/>
      <c r="C418" s="28">
        <v>120</v>
      </c>
      <c r="D418" s="217"/>
      <c r="E418" s="26"/>
      <c r="F418" s="224">
        <v>2.0228571428571431</v>
      </c>
      <c r="G418" s="223">
        <v>12.560000000000002</v>
      </c>
      <c r="H418" s="224">
        <v>9.828571428571431</v>
      </c>
      <c r="I418" s="223">
        <v>162.28571428571433</v>
      </c>
      <c r="J418" s="224">
        <v>14.3</v>
      </c>
      <c r="K418" s="226" t="s">
        <v>307</v>
      </c>
    </row>
    <row r="419" spans="1:11" ht="17.25" customHeight="1" x14ac:dyDescent="0.25">
      <c r="A419" s="100"/>
      <c r="B419" s="222" t="s">
        <v>108</v>
      </c>
      <c r="C419" s="226"/>
      <c r="D419" s="224">
        <v>53.2</v>
      </c>
      <c r="E419" s="223">
        <v>40</v>
      </c>
      <c r="F419" s="217"/>
      <c r="G419" s="26"/>
      <c r="H419" s="217"/>
      <c r="I419" s="26"/>
      <c r="J419" s="217"/>
      <c r="K419" s="226"/>
    </row>
    <row r="420" spans="1:11" ht="17.25" customHeight="1" x14ac:dyDescent="0.25">
      <c r="A420" s="100"/>
      <c r="B420" s="222" t="s">
        <v>66</v>
      </c>
      <c r="C420" s="226"/>
      <c r="D420" s="224">
        <v>24</v>
      </c>
      <c r="E420" s="223">
        <v>19.2</v>
      </c>
      <c r="F420" s="217"/>
      <c r="G420" s="26"/>
      <c r="H420" s="217"/>
      <c r="I420" s="26"/>
      <c r="J420" s="217"/>
      <c r="K420" s="226"/>
    </row>
    <row r="421" spans="1:11" ht="17.25" customHeight="1" x14ac:dyDescent="0.25">
      <c r="A421" s="100"/>
      <c r="B421" s="222" t="s">
        <v>269</v>
      </c>
      <c r="C421" s="226"/>
      <c r="D421" s="224"/>
      <c r="E421" s="223">
        <v>18</v>
      </c>
      <c r="F421" s="217"/>
      <c r="G421" s="26"/>
      <c r="H421" s="217"/>
      <c r="I421" s="26"/>
      <c r="J421" s="217"/>
      <c r="K421" s="226"/>
    </row>
    <row r="422" spans="1:11" ht="17.25" customHeight="1" x14ac:dyDescent="0.25">
      <c r="A422" s="100"/>
      <c r="B422" s="222" t="s">
        <v>31</v>
      </c>
      <c r="C422" s="226"/>
      <c r="D422" s="224">
        <v>20.399999999999999</v>
      </c>
      <c r="E422" s="223">
        <v>16.8</v>
      </c>
      <c r="F422" s="217"/>
      <c r="G422" s="26"/>
      <c r="H422" s="217"/>
      <c r="I422" s="26"/>
      <c r="J422" s="217"/>
      <c r="K422" s="226"/>
    </row>
    <row r="423" spans="1:11" ht="17.25" customHeight="1" x14ac:dyDescent="0.25">
      <c r="A423" s="100"/>
      <c r="B423" s="222" t="s">
        <v>122</v>
      </c>
      <c r="C423" s="226"/>
      <c r="D423" s="224"/>
      <c r="E423" s="223">
        <v>13.2</v>
      </c>
      <c r="F423" s="217"/>
      <c r="G423" s="26"/>
      <c r="H423" s="217"/>
      <c r="I423" s="26"/>
      <c r="J423" s="217"/>
      <c r="K423" s="226"/>
    </row>
    <row r="424" spans="1:11" ht="17.25" customHeight="1" x14ac:dyDescent="0.25">
      <c r="A424" s="100"/>
      <c r="B424" s="222" t="s">
        <v>151</v>
      </c>
      <c r="C424" s="226"/>
      <c r="D424" s="224">
        <v>32.75</v>
      </c>
      <c r="E424" s="223">
        <v>26.2</v>
      </c>
      <c r="F424" s="217"/>
      <c r="G424" s="26"/>
      <c r="H424" s="217"/>
      <c r="I424" s="26"/>
      <c r="J424" s="217"/>
      <c r="K424" s="226"/>
    </row>
    <row r="425" spans="1:11" ht="17.25" customHeight="1" x14ac:dyDescent="0.25">
      <c r="A425" s="100"/>
      <c r="B425" s="222" t="s">
        <v>270</v>
      </c>
      <c r="C425" s="226"/>
      <c r="D425" s="217"/>
      <c r="E425" s="223">
        <v>24</v>
      </c>
      <c r="F425" s="217"/>
      <c r="G425" s="26"/>
      <c r="H425" s="217"/>
      <c r="I425" s="26"/>
      <c r="J425" s="217"/>
      <c r="K425" s="226"/>
    </row>
    <row r="426" spans="1:11" ht="17.25" customHeight="1" x14ac:dyDescent="0.25">
      <c r="A426" s="100"/>
      <c r="B426" s="222" t="s">
        <v>167</v>
      </c>
      <c r="C426" s="226"/>
      <c r="D426" s="224">
        <v>0.6</v>
      </c>
      <c r="E426" s="223">
        <v>0.6</v>
      </c>
      <c r="F426" s="217"/>
      <c r="G426" s="26"/>
      <c r="H426" s="217"/>
      <c r="I426" s="26"/>
      <c r="J426" s="217"/>
      <c r="K426" s="226"/>
    </row>
    <row r="427" spans="1:11" ht="17.25" customHeight="1" x14ac:dyDescent="0.25">
      <c r="A427" s="100"/>
      <c r="B427" s="222" t="s">
        <v>36</v>
      </c>
      <c r="C427" s="226"/>
      <c r="D427" s="224">
        <v>4</v>
      </c>
      <c r="E427" s="223">
        <v>4</v>
      </c>
      <c r="F427" s="217"/>
      <c r="G427" s="26"/>
      <c r="H427" s="217"/>
      <c r="I427" s="26"/>
      <c r="J427" s="217"/>
      <c r="K427" s="226"/>
    </row>
    <row r="428" spans="1:11" ht="17.25" customHeight="1" x14ac:dyDescent="0.25">
      <c r="A428" s="100"/>
      <c r="B428" s="193" t="s">
        <v>271</v>
      </c>
      <c r="C428" s="226"/>
      <c r="D428" s="224"/>
      <c r="E428" s="223"/>
      <c r="F428" s="217"/>
      <c r="G428" s="26"/>
      <c r="H428" s="217"/>
      <c r="I428" s="26"/>
      <c r="J428" s="217"/>
      <c r="K428" s="226" t="s">
        <v>308</v>
      </c>
    </row>
    <row r="429" spans="1:11" ht="17.25" customHeight="1" x14ac:dyDescent="0.25">
      <c r="A429" s="100"/>
      <c r="B429" s="222" t="s">
        <v>51</v>
      </c>
      <c r="C429" s="226"/>
      <c r="D429" s="224">
        <v>35</v>
      </c>
      <c r="E429" s="223">
        <v>35</v>
      </c>
      <c r="F429" s="217"/>
      <c r="G429" s="26"/>
      <c r="H429" s="217"/>
      <c r="I429" s="26"/>
      <c r="J429" s="217"/>
      <c r="K429" s="226"/>
    </row>
    <row r="430" spans="1:11" ht="17.25" customHeight="1" x14ac:dyDescent="0.25">
      <c r="A430" s="100"/>
      <c r="B430" s="222" t="s">
        <v>22</v>
      </c>
      <c r="C430" s="226"/>
      <c r="D430" s="224">
        <v>1.58</v>
      </c>
      <c r="E430" s="223">
        <v>1.58</v>
      </c>
      <c r="F430" s="217"/>
      <c r="G430" s="26"/>
      <c r="H430" s="217"/>
      <c r="I430" s="26"/>
      <c r="J430" s="217"/>
      <c r="K430" s="226"/>
    </row>
    <row r="431" spans="1:11" ht="17.25" customHeight="1" x14ac:dyDescent="0.25">
      <c r="A431" s="100"/>
      <c r="B431" s="222" t="s">
        <v>40</v>
      </c>
      <c r="C431" s="226"/>
      <c r="D431" s="224">
        <v>1.58</v>
      </c>
      <c r="E431" s="223">
        <v>1.58</v>
      </c>
      <c r="F431" s="217"/>
      <c r="G431" s="26"/>
      <c r="H431" s="217"/>
      <c r="I431" s="26"/>
      <c r="J431" s="217"/>
      <c r="K431" s="226"/>
    </row>
    <row r="432" spans="1:11" ht="17.25" customHeight="1" x14ac:dyDescent="0.25">
      <c r="A432" s="100"/>
      <c r="B432" s="222" t="s">
        <v>35</v>
      </c>
      <c r="C432" s="226"/>
      <c r="D432" s="224">
        <v>2.63</v>
      </c>
      <c r="E432" s="223">
        <v>2.1</v>
      </c>
      <c r="F432" s="217"/>
      <c r="G432" s="26"/>
      <c r="H432" s="217"/>
      <c r="I432" s="26"/>
      <c r="J432" s="217"/>
      <c r="K432" s="226"/>
    </row>
    <row r="433" spans="1:11" ht="17.25" customHeight="1" x14ac:dyDescent="0.25">
      <c r="A433" s="100"/>
      <c r="B433" s="222" t="s">
        <v>31</v>
      </c>
      <c r="C433" s="226"/>
      <c r="D433" s="224">
        <v>1.26</v>
      </c>
      <c r="E433" s="223">
        <v>1.05</v>
      </c>
      <c r="F433" s="217"/>
      <c r="G433" s="26"/>
      <c r="H433" s="217"/>
      <c r="I433" s="26"/>
      <c r="J433" s="217"/>
      <c r="K433" s="226"/>
    </row>
    <row r="434" spans="1:11" ht="17.25" customHeight="1" x14ac:dyDescent="0.25">
      <c r="A434" s="100"/>
      <c r="B434" s="222" t="s">
        <v>117</v>
      </c>
      <c r="C434" s="226"/>
      <c r="D434" s="224">
        <v>2.1</v>
      </c>
      <c r="E434" s="223">
        <v>2.1</v>
      </c>
      <c r="F434" s="217"/>
      <c r="G434" s="26"/>
      <c r="H434" s="217"/>
      <c r="I434" s="26"/>
      <c r="J434" s="217"/>
      <c r="K434" s="226"/>
    </row>
    <row r="435" spans="1:11" ht="17.25" customHeight="1" x14ac:dyDescent="0.25">
      <c r="A435" s="100"/>
      <c r="B435" s="222" t="s">
        <v>22</v>
      </c>
      <c r="C435" s="226"/>
      <c r="D435" s="224">
        <v>0.53</v>
      </c>
      <c r="E435" s="223">
        <v>0.53</v>
      </c>
      <c r="F435" s="217"/>
      <c r="G435" s="26"/>
      <c r="H435" s="217"/>
      <c r="I435" s="26"/>
      <c r="J435" s="217"/>
      <c r="K435" s="226"/>
    </row>
    <row r="436" spans="1:11" ht="17.25" customHeight="1" x14ac:dyDescent="0.25">
      <c r="A436" s="100"/>
      <c r="B436" s="222" t="s">
        <v>48</v>
      </c>
      <c r="C436" s="226"/>
      <c r="D436" s="224">
        <v>0.35</v>
      </c>
      <c r="E436" s="223">
        <v>0.35</v>
      </c>
      <c r="F436" s="217"/>
      <c r="G436" s="26"/>
      <c r="H436" s="217"/>
      <c r="I436" s="26"/>
      <c r="J436" s="217"/>
      <c r="K436" s="226"/>
    </row>
    <row r="437" spans="1:11" ht="17.25" customHeight="1" x14ac:dyDescent="0.25">
      <c r="A437" s="100"/>
      <c r="B437" s="222" t="s">
        <v>167</v>
      </c>
      <c r="C437" s="226"/>
      <c r="D437" s="224">
        <v>0.35</v>
      </c>
      <c r="E437" s="223">
        <v>0.35</v>
      </c>
      <c r="F437" s="217"/>
      <c r="G437" s="26"/>
      <c r="H437" s="217"/>
      <c r="I437" s="26"/>
      <c r="J437" s="217"/>
      <c r="K437" s="226"/>
    </row>
    <row r="438" spans="1:11" ht="17.25" customHeight="1" x14ac:dyDescent="0.25">
      <c r="A438" s="100"/>
      <c r="B438" s="222" t="s">
        <v>272</v>
      </c>
      <c r="C438" s="226"/>
      <c r="D438" s="224"/>
      <c r="E438" s="223">
        <v>35</v>
      </c>
      <c r="F438" s="217"/>
      <c r="G438" s="26"/>
      <c r="H438" s="217"/>
      <c r="I438" s="26"/>
      <c r="J438" s="217"/>
      <c r="K438" s="226"/>
    </row>
    <row r="439" spans="1:11" ht="32.25" customHeight="1" x14ac:dyDescent="0.25">
      <c r="A439" s="113" t="s">
        <v>244</v>
      </c>
      <c r="B439" s="193"/>
      <c r="C439" s="149">
        <v>150</v>
      </c>
      <c r="D439" s="219"/>
      <c r="E439" s="46"/>
      <c r="F439" s="219">
        <v>0.35</v>
      </c>
      <c r="G439" s="46">
        <v>1.4999999999999999E-2</v>
      </c>
      <c r="H439" s="219">
        <v>13.83</v>
      </c>
      <c r="I439" s="46">
        <v>56.83</v>
      </c>
      <c r="J439" s="219">
        <v>0</v>
      </c>
      <c r="K439" s="50" t="s">
        <v>118</v>
      </c>
    </row>
    <row r="440" spans="1:11" ht="21.75" customHeight="1" x14ac:dyDescent="0.25">
      <c r="A440" s="113"/>
      <c r="B440" s="193" t="s">
        <v>245</v>
      </c>
      <c r="C440" s="149"/>
      <c r="D440" s="219">
        <v>15.3</v>
      </c>
      <c r="E440" s="46">
        <v>15</v>
      </c>
      <c r="F440" s="219"/>
      <c r="G440" s="46"/>
      <c r="H440" s="219"/>
      <c r="I440" s="46"/>
      <c r="J440" s="219"/>
      <c r="K440" s="50"/>
    </row>
    <row r="441" spans="1:11" ht="27" customHeight="1" x14ac:dyDescent="0.25">
      <c r="A441" s="113"/>
      <c r="B441" s="193" t="s">
        <v>159</v>
      </c>
      <c r="C441" s="149"/>
      <c r="D441" s="219"/>
      <c r="E441" s="46">
        <v>24</v>
      </c>
      <c r="F441" s="219"/>
      <c r="G441" s="46"/>
      <c r="H441" s="219"/>
      <c r="I441" s="46"/>
      <c r="J441" s="219"/>
      <c r="K441" s="50"/>
    </row>
    <row r="442" spans="1:11" ht="22.5" customHeight="1" x14ac:dyDescent="0.25">
      <c r="A442" s="113"/>
      <c r="B442" s="193" t="s">
        <v>20</v>
      </c>
      <c r="C442" s="149"/>
      <c r="D442" s="219">
        <v>152</v>
      </c>
      <c r="E442" s="46">
        <v>152</v>
      </c>
      <c r="F442" s="219"/>
      <c r="G442" s="46"/>
      <c r="H442" s="219"/>
      <c r="I442" s="46"/>
      <c r="J442" s="219"/>
      <c r="K442" s="50"/>
    </row>
    <row r="443" spans="1:11" ht="27" customHeight="1" x14ac:dyDescent="0.25">
      <c r="A443" s="113"/>
      <c r="B443" s="193" t="s">
        <v>48</v>
      </c>
      <c r="C443" s="200"/>
      <c r="D443" s="219">
        <v>5</v>
      </c>
      <c r="E443" s="46">
        <v>5</v>
      </c>
      <c r="F443" s="219"/>
      <c r="G443" s="46"/>
      <c r="H443" s="219"/>
      <c r="I443" s="46"/>
      <c r="J443" s="219"/>
      <c r="K443" s="46"/>
    </row>
    <row r="444" spans="1:11" ht="15.75" customHeight="1" x14ac:dyDescent="0.25">
      <c r="A444" s="414" t="s">
        <v>123</v>
      </c>
      <c r="B444" s="411"/>
      <c r="C444" s="87">
        <v>150</v>
      </c>
      <c r="D444" s="299"/>
      <c r="E444" s="299"/>
      <c r="F444" s="86">
        <v>4.3499999999999996</v>
      </c>
      <c r="G444" s="310">
        <v>3.75</v>
      </c>
      <c r="H444" s="299">
        <v>6.3</v>
      </c>
      <c r="I444" s="86">
        <v>76</v>
      </c>
      <c r="J444" s="370">
        <v>0.45</v>
      </c>
      <c r="K444" s="50" t="s">
        <v>114</v>
      </c>
    </row>
    <row r="445" spans="1:11" ht="39" customHeight="1" x14ac:dyDescent="0.25">
      <c r="A445" s="100" t="s">
        <v>404</v>
      </c>
      <c r="B445" s="193" t="s">
        <v>129</v>
      </c>
      <c r="C445" s="87"/>
      <c r="D445" s="299">
        <v>155</v>
      </c>
      <c r="E445" s="299">
        <v>150</v>
      </c>
      <c r="F445" s="86"/>
      <c r="G445" s="370"/>
      <c r="H445" s="299"/>
      <c r="I445" s="86"/>
      <c r="J445" s="370"/>
      <c r="K445" s="50"/>
    </row>
    <row r="446" spans="1:11" ht="30.75" customHeight="1" x14ac:dyDescent="0.25">
      <c r="A446" s="113" t="s">
        <v>153</v>
      </c>
      <c r="B446" s="193" t="s">
        <v>371</v>
      </c>
      <c r="C446" s="176">
        <v>20</v>
      </c>
      <c r="D446" s="46">
        <v>20</v>
      </c>
      <c r="E446" s="128">
        <v>20</v>
      </c>
      <c r="F446" s="219">
        <v>2.1800000000000002</v>
      </c>
      <c r="G446" s="46">
        <v>0.26</v>
      </c>
      <c r="H446" s="219">
        <v>13.76</v>
      </c>
      <c r="I446" s="46">
        <v>66.2</v>
      </c>
      <c r="J446" s="219"/>
      <c r="K446" s="234" t="s">
        <v>372</v>
      </c>
    </row>
    <row r="447" spans="1:11" ht="15.75" customHeight="1" x14ac:dyDescent="0.25">
      <c r="A447" s="100" t="s">
        <v>367</v>
      </c>
      <c r="B447" s="413"/>
      <c r="C447" s="59" t="s">
        <v>199</v>
      </c>
      <c r="D447" s="240"/>
      <c r="E447" s="61"/>
      <c r="F447" s="240">
        <v>3.2</v>
      </c>
      <c r="G447" s="61">
        <v>10.59</v>
      </c>
      <c r="H447" s="240">
        <v>21.7</v>
      </c>
      <c r="I447" s="61">
        <v>196.18</v>
      </c>
      <c r="J447" s="240"/>
      <c r="K447" s="220" t="s">
        <v>368</v>
      </c>
    </row>
    <row r="448" spans="1:11" ht="15.75" customHeight="1" x14ac:dyDescent="0.25">
      <c r="A448" s="100"/>
      <c r="B448" s="239" t="s">
        <v>369</v>
      </c>
      <c r="C448" s="59"/>
      <c r="D448" s="240">
        <v>69.099999999999994</v>
      </c>
      <c r="E448" s="61">
        <v>51</v>
      </c>
      <c r="F448" s="240"/>
      <c r="G448" s="61"/>
      <c r="H448" s="240"/>
      <c r="I448" s="61"/>
      <c r="J448" s="240"/>
      <c r="K448" s="220"/>
    </row>
    <row r="449" spans="1:11" ht="15.75" customHeight="1" x14ac:dyDescent="0.25">
      <c r="A449" s="100"/>
      <c r="B449" s="239" t="s">
        <v>111</v>
      </c>
      <c r="C449" s="59"/>
      <c r="D449" s="240">
        <v>8</v>
      </c>
      <c r="E449" s="61">
        <v>8</v>
      </c>
      <c r="F449" s="240"/>
      <c r="G449" s="61"/>
      <c r="H449" s="240"/>
      <c r="I449" s="61"/>
      <c r="J449" s="240"/>
      <c r="K449" s="220"/>
    </row>
    <row r="450" spans="1:11" ht="15.75" customHeight="1" x14ac:dyDescent="0.25">
      <c r="A450" s="100"/>
      <c r="B450" s="239" t="s">
        <v>66</v>
      </c>
      <c r="C450" s="59"/>
      <c r="D450" s="240">
        <v>10</v>
      </c>
      <c r="E450" s="61">
        <v>8</v>
      </c>
      <c r="F450" s="240"/>
      <c r="G450" s="61"/>
      <c r="H450" s="240"/>
      <c r="I450" s="61"/>
      <c r="J450" s="240"/>
      <c r="K450" s="220"/>
    </row>
    <row r="451" spans="1:11" ht="15.75" customHeight="1" x14ac:dyDescent="0.25">
      <c r="A451" s="100"/>
      <c r="B451" s="239" t="s">
        <v>117</v>
      </c>
      <c r="C451" s="59"/>
      <c r="D451" s="240">
        <v>1.6</v>
      </c>
      <c r="E451" s="61">
        <v>1.6</v>
      </c>
      <c r="F451" s="240"/>
      <c r="G451" s="61"/>
      <c r="H451" s="240"/>
      <c r="I451" s="61"/>
      <c r="J451" s="240"/>
      <c r="K451" s="220"/>
    </row>
    <row r="452" spans="1:11" ht="15.75" customHeight="1" x14ac:dyDescent="0.25">
      <c r="A452" s="100"/>
      <c r="B452" s="239" t="s">
        <v>86</v>
      </c>
      <c r="C452" s="59"/>
      <c r="D452" s="240">
        <v>4.8</v>
      </c>
      <c r="E452" s="61">
        <v>4</v>
      </c>
      <c r="F452" s="240"/>
      <c r="G452" s="61"/>
      <c r="H452" s="240"/>
      <c r="I452" s="61"/>
      <c r="J452" s="240"/>
      <c r="K452" s="220"/>
    </row>
    <row r="453" spans="1:11" ht="15.75" customHeight="1" x14ac:dyDescent="0.25">
      <c r="A453" s="100"/>
      <c r="B453" s="239" t="s">
        <v>107</v>
      </c>
      <c r="C453" s="59"/>
      <c r="D453" s="240">
        <v>2</v>
      </c>
      <c r="E453" s="61">
        <v>2</v>
      </c>
      <c r="F453" s="240"/>
      <c r="G453" s="61"/>
      <c r="H453" s="240"/>
      <c r="I453" s="61"/>
      <c r="J453" s="240"/>
      <c r="K453" s="220"/>
    </row>
    <row r="454" spans="1:11" ht="15.75" customHeight="1" x14ac:dyDescent="0.25">
      <c r="A454" s="100"/>
      <c r="B454" s="239" t="s">
        <v>370</v>
      </c>
      <c r="C454" s="59"/>
      <c r="D454" s="240">
        <v>0.16</v>
      </c>
      <c r="E454" s="61">
        <v>0.16</v>
      </c>
      <c r="F454" s="240"/>
      <c r="G454" s="61"/>
      <c r="H454" s="240"/>
      <c r="I454" s="61"/>
      <c r="J454" s="240"/>
      <c r="K454" s="220"/>
    </row>
    <row r="455" spans="1:11" ht="31.5" customHeight="1" x14ac:dyDescent="0.25">
      <c r="A455" s="113" t="s">
        <v>185</v>
      </c>
      <c r="B455" s="411"/>
      <c r="C455" s="87" t="s">
        <v>200</v>
      </c>
      <c r="D455" s="370"/>
      <c r="E455" s="86"/>
      <c r="F455" s="370">
        <v>2.6520000000000001</v>
      </c>
      <c r="G455" s="86">
        <v>1.7650000000000001</v>
      </c>
      <c r="H455" s="370">
        <v>25.856999999999999</v>
      </c>
      <c r="I455" s="86">
        <v>134.03</v>
      </c>
      <c r="J455" s="410"/>
      <c r="K455" s="50" t="s">
        <v>175</v>
      </c>
    </row>
    <row r="456" spans="1:11" ht="15.75" customHeight="1" x14ac:dyDescent="0.25">
      <c r="A456" s="414"/>
      <c r="B456" s="411" t="s">
        <v>17</v>
      </c>
      <c r="C456" s="87"/>
      <c r="D456" s="370">
        <v>39.6</v>
      </c>
      <c r="E456" s="86">
        <v>39.6</v>
      </c>
      <c r="F456" s="370"/>
      <c r="G456" s="86"/>
      <c r="H456" s="370"/>
      <c r="I456" s="86"/>
      <c r="J456" s="410"/>
      <c r="K456" s="50"/>
    </row>
    <row r="457" spans="1:11" ht="18.75" customHeight="1" x14ac:dyDescent="0.25">
      <c r="A457" s="414"/>
      <c r="B457" s="243" t="s">
        <v>152</v>
      </c>
      <c r="C457" s="87"/>
      <c r="D457" s="370">
        <v>0.5</v>
      </c>
      <c r="E457" s="86">
        <v>0.5</v>
      </c>
      <c r="F457" s="370"/>
      <c r="G457" s="86"/>
      <c r="H457" s="370"/>
      <c r="I457" s="86"/>
      <c r="J457" s="410"/>
      <c r="K457" s="50"/>
    </row>
    <row r="458" spans="1:11" ht="17.25" customHeight="1" x14ac:dyDescent="0.25">
      <c r="A458" s="414"/>
      <c r="B458" s="411" t="s">
        <v>140</v>
      </c>
      <c r="C458" s="87"/>
      <c r="D458" s="370">
        <v>240</v>
      </c>
      <c r="E458" s="86">
        <v>240</v>
      </c>
      <c r="F458" s="370"/>
      <c r="G458" s="86"/>
      <c r="H458" s="370"/>
      <c r="I458" s="86"/>
      <c r="J458" s="410"/>
      <c r="K458" s="50"/>
    </row>
    <row r="459" spans="1:11" ht="18" customHeight="1" x14ac:dyDescent="0.25">
      <c r="A459" s="414"/>
      <c r="B459" s="411" t="s">
        <v>22</v>
      </c>
      <c r="C459" s="87"/>
      <c r="D459" s="370">
        <v>2</v>
      </c>
      <c r="E459" s="86">
        <v>2</v>
      </c>
      <c r="F459" s="370"/>
      <c r="G459" s="86"/>
      <c r="H459" s="370"/>
      <c r="I459" s="86"/>
      <c r="J459" s="410"/>
      <c r="K459" s="50"/>
    </row>
    <row r="460" spans="1:11" ht="34.5" customHeight="1" x14ac:dyDescent="0.25">
      <c r="A460" s="113" t="s">
        <v>144</v>
      </c>
      <c r="B460" s="193"/>
      <c r="C460" s="200">
        <v>25</v>
      </c>
      <c r="D460" s="219">
        <v>25</v>
      </c>
      <c r="E460" s="46">
        <v>25</v>
      </c>
      <c r="F460" s="219">
        <v>1.9000000000000001</v>
      </c>
      <c r="G460" s="46">
        <v>0.20000000000000004</v>
      </c>
      <c r="H460" s="219">
        <v>12.299999999999999</v>
      </c>
      <c r="I460" s="46">
        <v>58.75</v>
      </c>
      <c r="J460" s="219">
        <v>0</v>
      </c>
      <c r="K460" s="47" t="s">
        <v>295</v>
      </c>
    </row>
    <row r="461" spans="1:11" ht="26.25" customHeight="1" x14ac:dyDescent="0.25">
      <c r="A461" s="113" t="s">
        <v>61</v>
      </c>
      <c r="B461" s="193"/>
      <c r="C461" s="149" t="s">
        <v>186</v>
      </c>
      <c r="D461" s="219"/>
      <c r="E461" s="46"/>
      <c r="F461" s="219">
        <v>0.10257608505169695</v>
      </c>
      <c r="G461" s="46">
        <v>2.0586983552110021E-2</v>
      </c>
      <c r="H461" s="128">
        <v>5.1790380779918719</v>
      </c>
      <c r="I461" s="46">
        <v>21.78</v>
      </c>
      <c r="J461" s="219">
        <v>2.2400000000000002</v>
      </c>
      <c r="K461" s="50" t="s">
        <v>302</v>
      </c>
    </row>
    <row r="462" spans="1:11" ht="19.5" customHeight="1" x14ac:dyDescent="0.25">
      <c r="A462" s="113"/>
      <c r="B462" s="193" t="s">
        <v>165</v>
      </c>
      <c r="C462" s="149"/>
      <c r="D462" s="219">
        <v>0.4</v>
      </c>
      <c r="E462" s="46">
        <v>0.4</v>
      </c>
      <c r="F462" s="219"/>
      <c r="G462" s="46"/>
      <c r="H462" s="128"/>
      <c r="I462" s="46"/>
      <c r="J462" s="219"/>
      <c r="K462" s="50"/>
    </row>
    <row r="463" spans="1:11" ht="17.25" customHeight="1" x14ac:dyDescent="0.25">
      <c r="A463" s="113"/>
      <c r="B463" s="193" t="s">
        <v>21</v>
      </c>
      <c r="C463" s="149"/>
      <c r="D463" s="219">
        <v>5</v>
      </c>
      <c r="E463" s="46">
        <v>5</v>
      </c>
      <c r="F463" s="219"/>
      <c r="G463" s="46"/>
      <c r="H463" s="128"/>
      <c r="I463" s="46"/>
      <c r="J463" s="219"/>
      <c r="K463" s="50"/>
    </row>
    <row r="464" spans="1:11" ht="17.25" customHeight="1" x14ac:dyDescent="0.25">
      <c r="A464" s="113"/>
      <c r="B464" s="193" t="s">
        <v>62</v>
      </c>
      <c r="C464" s="149"/>
      <c r="D464" s="128">
        <v>5.55</v>
      </c>
      <c r="E464" s="46">
        <v>5</v>
      </c>
      <c r="F464" s="219"/>
      <c r="G464" s="46"/>
      <c r="H464" s="128"/>
      <c r="I464" s="46"/>
      <c r="J464" s="219"/>
      <c r="K464" s="50"/>
    </row>
    <row r="465" spans="1:11" ht="17.25" customHeight="1" thickBot="1" x14ac:dyDescent="0.3">
      <c r="A465" s="113"/>
      <c r="B465" s="193" t="s">
        <v>20</v>
      </c>
      <c r="C465" s="149"/>
      <c r="D465" s="46">
        <v>150</v>
      </c>
      <c r="E465" s="46">
        <v>150</v>
      </c>
      <c r="F465" s="219"/>
      <c r="G465" s="46"/>
      <c r="H465" s="128"/>
      <c r="I465" s="46"/>
      <c r="J465" s="219"/>
      <c r="K465" s="50"/>
    </row>
    <row r="466" spans="1:11" ht="14.25" customHeight="1" thickBot="1" x14ac:dyDescent="0.3">
      <c r="A466" s="435" t="s">
        <v>28</v>
      </c>
      <c r="B466" s="313"/>
      <c r="C466" s="314">
        <f>C444+C446+60+112+C460+160</f>
        <v>527</v>
      </c>
      <c r="D466" s="379"/>
      <c r="E466" s="386"/>
      <c r="F466" s="333">
        <f>SUM(F443:F465)</f>
        <v>14.384576085051698</v>
      </c>
      <c r="G466" s="333">
        <f>SUM(G443:G465)</f>
        <v>16.585586983552108</v>
      </c>
      <c r="H466" s="333">
        <f>SUM(H443:H465)</f>
        <v>85.096038077991864</v>
      </c>
      <c r="I466" s="333">
        <f>SUM(I443:I465)</f>
        <v>552.93999999999994</v>
      </c>
      <c r="J466" s="333">
        <f>SUM(J443:J465)</f>
        <v>2.6900000000000004</v>
      </c>
      <c r="K466" s="295"/>
    </row>
    <row r="467" spans="1:11" ht="15.75" customHeight="1" thickBot="1" x14ac:dyDescent="0.3">
      <c r="A467" s="435" t="s">
        <v>49</v>
      </c>
      <c r="B467" s="334"/>
      <c r="C467" s="314">
        <f>C382+C386+C442+C466</f>
        <v>985</v>
      </c>
      <c r="D467" s="333"/>
      <c r="E467" s="333"/>
      <c r="F467" s="333">
        <f>F382+F386+F442+F466</f>
        <v>21.625576085051698</v>
      </c>
      <c r="G467" s="333">
        <f>G382+G386+G442+G466</f>
        <v>27.291586983552108</v>
      </c>
      <c r="H467" s="333">
        <f>H382+H386+H442+H466</f>
        <v>142.35203807799186</v>
      </c>
      <c r="I467" s="333">
        <f>I382+I386+I442+I466</f>
        <v>913.02</v>
      </c>
      <c r="J467" s="333">
        <f>J382+J386+J442+J466</f>
        <v>13.600000000000001</v>
      </c>
      <c r="K467" s="295"/>
    </row>
    <row r="468" spans="1:11" ht="15.75" customHeight="1" x14ac:dyDescent="0.25">
      <c r="A468" s="430"/>
      <c r="B468" s="119"/>
      <c r="C468" s="335"/>
      <c r="D468" s="387"/>
      <c r="E468" s="387"/>
      <c r="F468" s="335"/>
      <c r="G468" s="277"/>
      <c r="H468" s="277"/>
      <c r="I468" s="277"/>
      <c r="J468" s="277"/>
      <c r="K468" s="281"/>
    </row>
    <row r="469" spans="1:11" ht="15.75" customHeight="1" x14ac:dyDescent="0.25">
      <c r="A469" s="430"/>
      <c r="B469" s="119"/>
      <c r="C469" s="277"/>
      <c r="D469" s="276" t="s">
        <v>183</v>
      </c>
      <c r="E469" s="276"/>
      <c r="F469" s="277"/>
      <c r="G469" s="277"/>
      <c r="H469" s="277"/>
      <c r="I469" s="277"/>
      <c r="J469" s="277"/>
      <c r="K469" s="48"/>
    </row>
    <row r="470" spans="1:11" ht="15.75" customHeight="1" thickBot="1" x14ac:dyDescent="0.3">
      <c r="A470" s="352" t="s">
        <v>176</v>
      </c>
      <c r="B470" s="279"/>
      <c r="C470" s="495"/>
      <c r="D470" s="495"/>
      <c r="E470" s="495"/>
      <c r="F470" s="495"/>
      <c r="G470" s="316"/>
      <c r="H470" s="316"/>
      <c r="I470" s="316"/>
      <c r="J470" s="316"/>
      <c r="K470" s="48"/>
    </row>
    <row r="471" spans="1:11" ht="36.75" customHeight="1" thickBot="1" x14ac:dyDescent="0.3">
      <c r="A471" s="501" t="s">
        <v>257</v>
      </c>
      <c r="B471" s="503" t="s">
        <v>432</v>
      </c>
      <c r="C471" s="503" t="s">
        <v>428</v>
      </c>
      <c r="D471" s="458" t="s">
        <v>429</v>
      </c>
      <c r="E471" s="108" t="s">
        <v>430</v>
      </c>
      <c r="F471" s="496" t="s">
        <v>5</v>
      </c>
      <c r="G471" s="497"/>
      <c r="H471" s="498"/>
      <c r="I471" s="201" t="s">
        <v>431</v>
      </c>
      <c r="J471" s="201" t="s">
        <v>6</v>
      </c>
      <c r="K471" s="199" t="s">
        <v>7</v>
      </c>
    </row>
    <row r="472" spans="1:11" ht="21.75" customHeight="1" thickBot="1" x14ac:dyDescent="0.3">
      <c r="A472" s="502"/>
      <c r="B472" s="504"/>
      <c r="C472" s="504"/>
      <c r="D472" s="283" t="s">
        <v>8</v>
      </c>
      <c r="E472" s="283" t="s">
        <v>9</v>
      </c>
      <c r="F472" s="283" t="s">
        <v>10</v>
      </c>
      <c r="G472" s="283" t="s">
        <v>11</v>
      </c>
      <c r="H472" s="285" t="s">
        <v>12</v>
      </c>
      <c r="I472" s="285" t="s">
        <v>13</v>
      </c>
      <c r="J472" s="285" t="s">
        <v>14</v>
      </c>
      <c r="K472" s="295"/>
    </row>
    <row r="473" spans="1:11" ht="15" customHeight="1" x14ac:dyDescent="0.25">
      <c r="A473" s="113"/>
      <c r="B473" s="421" t="s">
        <v>15</v>
      </c>
      <c r="C473" s="200"/>
      <c r="D473" s="219"/>
      <c r="E473" s="289"/>
      <c r="F473" s="372"/>
      <c r="G473" s="289"/>
      <c r="H473" s="372"/>
      <c r="I473" s="289"/>
      <c r="J473" s="317"/>
      <c r="K473" s="50"/>
    </row>
    <row r="474" spans="1:11" ht="29.25" customHeight="1" x14ac:dyDescent="0.25">
      <c r="A474" s="113" t="s">
        <v>361</v>
      </c>
      <c r="B474" s="193"/>
      <c r="C474" s="200" t="s">
        <v>201</v>
      </c>
      <c r="D474" s="219"/>
      <c r="E474" s="46"/>
      <c r="F474" s="219">
        <v>6.33</v>
      </c>
      <c r="G474" s="46">
        <v>6.19</v>
      </c>
      <c r="H474" s="219">
        <v>24.57</v>
      </c>
      <c r="I474" s="46">
        <v>180.1</v>
      </c>
      <c r="J474" s="219">
        <v>1.1499999999999999</v>
      </c>
      <c r="K474" s="50" t="s">
        <v>359</v>
      </c>
    </row>
    <row r="475" spans="1:11" ht="28.5" customHeight="1" x14ac:dyDescent="0.25">
      <c r="A475" s="100"/>
      <c r="B475" s="194" t="s">
        <v>109</v>
      </c>
      <c r="C475" s="28"/>
      <c r="D475" s="224">
        <v>28</v>
      </c>
      <c r="E475" s="223">
        <v>28</v>
      </c>
      <c r="F475" s="224"/>
      <c r="G475" s="223"/>
      <c r="H475" s="224"/>
      <c r="I475" s="223"/>
      <c r="J475" s="224"/>
      <c r="K475" s="226"/>
    </row>
    <row r="476" spans="1:11" ht="28.5" customHeight="1" x14ac:dyDescent="0.25">
      <c r="A476" s="100"/>
      <c r="B476" s="222" t="s">
        <v>48</v>
      </c>
      <c r="C476" s="28"/>
      <c r="D476" s="224">
        <v>3</v>
      </c>
      <c r="E476" s="223">
        <v>3</v>
      </c>
      <c r="F476" s="224"/>
      <c r="G476" s="223"/>
      <c r="H476" s="224"/>
      <c r="I476" s="223"/>
      <c r="J476" s="224"/>
      <c r="K476" s="226"/>
    </row>
    <row r="477" spans="1:11" ht="15" customHeight="1" x14ac:dyDescent="0.25">
      <c r="A477" s="100"/>
      <c r="B477" s="222" t="s">
        <v>132</v>
      </c>
      <c r="C477" s="28"/>
      <c r="D477" s="224">
        <v>98</v>
      </c>
      <c r="E477" s="223">
        <v>98</v>
      </c>
      <c r="F477" s="224"/>
      <c r="G477" s="223"/>
      <c r="H477" s="224"/>
      <c r="I477" s="223"/>
      <c r="J477" s="224"/>
      <c r="K477" s="226"/>
    </row>
    <row r="478" spans="1:11" ht="15" customHeight="1" x14ac:dyDescent="0.25">
      <c r="A478" s="100"/>
      <c r="B478" s="222" t="s">
        <v>111</v>
      </c>
      <c r="C478" s="28"/>
      <c r="D478" s="224">
        <v>21</v>
      </c>
      <c r="E478" s="223">
        <v>21</v>
      </c>
      <c r="F478" s="224"/>
      <c r="G478" s="223"/>
      <c r="H478" s="224"/>
      <c r="I478" s="223"/>
      <c r="J478" s="224"/>
      <c r="K478" s="226"/>
    </row>
    <row r="479" spans="1:11" ht="15" customHeight="1" x14ac:dyDescent="0.25">
      <c r="A479" s="100"/>
      <c r="B479" s="222" t="s">
        <v>45</v>
      </c>
      <c r="C479" s="28"/>
      <c r="D479" s="224">
        <v>3</v>
      </c>
      <c r="E479" s="223">
        <v>3</v>
      </c>
      <c r="F479" s="224"/>
      <c r="G479" s="223"/>
      <c r="H479" s="224"/>
      <c r="I479" s="223"/>
      <c r="J479" s="224"/>
      <c r="K479" s="226"/>
    </row>
    <row r="480" spans="1:11" ht="15" customHeight="1" x14ac:dyDescent="0.25">
      <c r="A480" s="100"/>
      <c r="B480" s="230" t="s">
        <v>152</v>
      </c>
      <c r="C480" s="28"/>
      <c r="D480" s="224">
        <v>0.4</v>
      </c>
      <c r="E480" s="223">
        <v>0.4</v>
      </c>
      <c r="F480" s="224"/>
      <c r="G480" s="223"/>
      <c r="H480" s="224"/>
      <c r="I480" s="223"/>
      <c r="J480" s="224"/>
      <c r="K480" s="226"/>
    </row>
    <row r="481" spans="1:11" ht="15" customHeight="1" x14ac:dyDescent="0.25">
      <c r="A481" s="433" t="s">
        <v>282</v>
      </c>
      <c r="B481" s="239"/>
      <c r="C481" s="60" t="s">
        <v>196</v>
      </c>
      <c r="D481" s="240"/>
      <c r="E481" s="61"/>
      <c r="F481" s="240">
        <v>3.0325232901236614</v>
      </c>
      <c r="G481" s="61">
        <v>2.3958740841428243</v>
      </c>
      <c r="H481" s="240">
        <v>10.482708219155825</v>
      </c>
      <c r="I481" s="61">
        <v>75.76195432928796</v>
      </c>
      <c r="J481" s="240">
        <v>1.38</v>
      </c>
      <c r="K481" s="226" t="s">
        <v>304</v>
      </c>
    </row>
    <row r="482" spans="1:11" ht="25.5" customHeight="1" x14ac:dyDescent="0.25">
      <c r="A482" s="433"/>
      <c r="B482" s="222" t="s">
        <v>165</v>
      </c>
      <c r="C482" s="59"/>
      <c r="D482" s="240">
        <v>0.45</v>
      </c>
      <c r="E482" s="61">
        <v>0.45</v>
      </c>
      <c r="F482" s="240"/>
      <c r="G482" s="61"/>
      <c r="H482" s="240"/>
      <c r="I482" s="61"/>
      <c r="J482" s="240"/>
      <c r="K482" s="226"/>
    </row>
    <row r="483" spans="1:11" ht="15" customHeight="1" x14ac:dyDescent="0.25">
      <c r="A483" s="433"/>
      <c r="B483" s="239" t="s">
        <v>21</v>
      </c>
      <c r="C483" s="59"/>
      <c r="D483" s="240">
        <v>6</v>
      </c>
      <c r="E483" s="61">
        <v>6</v>
      </c>
      <c r="F483" s="240"/>
      <c r="G483" s="61"/>
      <c r="H483" s="240"/>
      <c r="I483" s="61"/>
      <c r="J483" s="240"/>
      <c r="K483" s="226"/>
    </row>
    <row r="484" spans="1:11" ht="15" customHeight="1" x14ac:dyDescent="0.25">
      <c r="A484" s="433"/>
      <c r="B484" s="239" t="s">
        <v>19</v>
      </c>
      <c r="C484" s="59"/>
      <c r="D484" s="240">
        <v>92</v>
      </c>
      <c r="E484" s="61">
        <v>90</v>
      </c>
      <c r="F484" s="240"/>
      <c r="G484" s="61"/>
      <c r="H484" s="240"/>
      <c r="I484" s="61"/>
      <c r="J484" s="240"/>
      <c r="K484" s="226"/>
    </row>
    <row r="485" spans="1:11" ht="15" customHeight="1" x14ac:dyDescent="0.25">
      <c r="A485" s="433"/>
      <c r="B485" s="239" t="s">
        <v>20</v>
      </c>
      <c r="C485" s="59"/>
      <c r="D485" s="240">
        <v>90</v>
      </c>
      <c r="E485" s="61">
        <v>90</v>
      </c>
      <c r="F485" s="240"/>
      <c r="G485" s="61"/>
      <c r="H485" s="240"/>
      <c r="I485" s="61"/>
      <c r="J485" s="240"/>
      <c r="K485" s="226"/>
    </row>
    <row r="486" spans="1:11" ht="42.75" customHeight="1" x14ac:dyDescent="0.25">
      <c r="A486" s="113" t="s">
        <v>25</v>
      </c>
      <c r="B486" s="193"/>
      <c r="C486" s="149" t="s">
        <v>102</v>
      </c>
      <c r="D486" s="288"/>
      <c r="E486" s="175"/>
      <c r="F486" s="45">
        <v>1.915</v>
      </c>
      <c r="G486" s="46">
        <v>4.3549999999999995</v>
      </c>
      <c r="H486" s="219">
        <v>12.92</v>
      </c>
      <c r="I486" s="46">
        <v>98.5</v>
      </c>
      <c r="J486" s="255"/>
      <c r="K486" s="50" t="s">
        <v>248</v>
      </c>
    </row>
    <row r="487" spans="1:11" ht="25.5" customHeight="1" x14ac:dyDescent="0.25">
      <c r="A487" s="113"/>
      <c r="B487" s="193" t="s">
        <v>27</v>
      </c>
      <c r="C487" s="200"/>
      <c r="D487" s="45">
        <v>25</v>
      </c>
      <c r="E487" s="46">
        <v>25</v>
      </c>
      <c r="F487" s="176"/>
      <c r="G487" s="200"/>
      <c r="H487" s="255"/>
      <c r="I487" s="200"/>
      <c r="J487" s="255"/>
      <c r="K487" s="50"/>
    </row>
    <row r="488" spans="1:11" ht="15" customHeight="1" thickBot="1" x14ac:dyDescent="0.3">
      <c r="A488" s="113"/>
      <c r="B488" s="193" t="s">
        <v>22</v>
      </c>
      <c r="C488" s="200"/>
      <c r="D488" s="45">
        <v>5</v>
      </c>
      <c r="E488" s="46">
        <v>5</v>
      </c>
      <c r="F488" s="176" t="s">
        <v>3</v>
      </c>
      <c r="G488" s="237"/>
      <c r="H488" s="255"/>
      <c r="I488" s="237"/>
      <c r="J488" s="255"/>
      <c r="K488" s="50"/>
    </row>
    <row r="489" spans="1:11" ht="15" customHeight="1" thickBot="1" x14ac:dyDescent="0.3">
      <c r="A489" s="432" t="s">
        <v>28</v>
      </c>
      <c r="B489" s="293"/>
      <c r="C489" s="294">
        <f>143+186+30</f>
        <v>359</v>
      </c>
      <c r="D489" s="284"/>
      <c r="E489" s="283"/>
      <c r="F489" s="65">
        <f>SUM(F473:F488)</f>
        <v>11.277523290123661</v>
      </c>
      <c r="G489" s="65">
        <f t="shared" ref="G489:J489" si="9">SUM(G473:G488)</f>
        <v>12.940874084142823</v>
      </c>
      <c r="H489" s="65">
        <f t="shared" si="9"/>
        <v>47.972708219155827</v>
      </c>
      <c r="I489" s="65">
        <f t="shared" si="9"/>
        <v>354.36195432928798</v>
      </c>
      <c r="J489" s="65">
        <f t="shared" si="9"/>
        <v>2.5299999999999998</v>
      </c>
      <c r="K489" s="295"/>
    </row>
    <row r="490" spans="1:11" ht="15" customHeight="1" x14ac:dyDescent="0.25">
      <c r="A490" s="431"/>
      <c r="B490" s="286" t="s">
        <v>29</v>
      </c>
      <c r="C490" s="312"/>
      <c r="D490" s="459"/>
      <c r="E490" s="108"/>
      <c r="F490" s="108"/>
      <c r="G490" s="203"/>
      <c r="H490" s="202"/>
      <c r="I490" s="108"/>
      <c r="J490" s="202"/>
      <c r="K490" s="287"/>
    </row>
    <row r="491" spans="1:11" ht="15" customHeight="1" thickBot="1" x14ac:dyDescent="0.3">
      <c r="A491" s="160" t="s">
        <v>420</v>
      </c>
      <c r="B491" s="231"/>
      <c r="C491" s="79">
        <v>200</v>
      </c>
      <c r="D491" s="224">
        <v>200</v>
      </c>
      <c r="E491" s="223">
        <v>200</v>
      </c>
      <c r="F491" s="232">
        <v>1</v>
      </c>
      <c r="G491" s="233">
        <v>0</v>
      </c>
      <c r="H491" s="232">
        <v>20.200000000000003</v>
      </c>
      <c r="I491" s="233">
        <v>84.800000000000011</v>
      </c>
      <c r="J491" s="232">
        <v>4</v>
      </c>
      <c r="K491" s="247" t="s">
        <v>303</v>
      </c>
    </row>
    <row r="492" spans="1:11" ht="27.75" customHeight="1" thickBot="1" x14ac:dyDescent="0.3">
      <c r="A492" s="432" t="s">
        <v>28</v>
      </c>
      <c r="B492" s="293"/>
      <c r="C492" s="294">
        <v>200</v>
      </c>
      <c r="D492" s="284"/>
      <c r="E492" s="377"/>
      <c r="F492" s="322">
        <f>F491</f>
        <v>1</v>
      </c>
      <c r="G492" s="65">
        <f>G491</f>
        <v>0</v>
      </c>
      <c r="H492" s="322">
        <f>H491</f>
        <v>20.200000000000003</v>
      </c>
      <c r="I492" s="65">
        <f>I491</f>
        <v>84.800000000000011</v>
      </c>
      <c r="J492" s="322">
        <f>J491</f>
        <v>4</v>
      </c>
      <c r="K492" s="295"/>
    </row>
    <row r="493" spans="1:11" ht="15" customHeight="1" x14ac:dyDescent="0.25">
      <c r="A493" s="431"/>
      <c r="B493" s="286" t="s">
        <v>30</v>
      </c>
      <c r="C493" s="312"/>
      <c r="D493" s="383"/>
      <c r="E493" s="385"/>
      <c r="F493" s="108"/>
      <c r="G493" s="202"/>
      <c r="H493" s="108"/>
      <c r="I493" s="202"/>
      <c r="J493" s="289"/>
      <c r="K493" s="297"/>
    </row>
    <row r="494" spans="1:11" ht="24.75" customHeight="1" x14ac:dyDescent="0.25">
      <c r="A494" s="414" t="s">
        <v>374</v>
      </c>
      <c r="B494" s="241"/>
      <c r="C494" s="71">
        <v>30</v>
      </c>
      <c r="D494" s="61"/>
      <c r="E494" s="61"/>
      <c r="F494" s="240">
        <v>0.86</v>
      </c>
      <c r="G494" s="61">
        <v>1.85</v>
      </c>
      <c r="H494" s="240">
        <v>2.41</v>
      </c>
      <c r="I494" s="61">
        <v>29.79</v>
      </c>
      <c r="J494" s="240">
        <v>2.79</v>
      </c>
      <c r="K494" s="188" t="s">
        <v>377</v>
      </c>
    </row>
    <row r="495" spans="1:11" ht="18" customHeight="1" x14ac:dyDescent="0.25">
      <c r="A495" s="433"/>
      <c r="B495" s="415" t="s">
        <v>375</v>
      </c>
      <c r="C495" s="71"/>
      <c r="D495" s="61">
        <v>46.6</v>
      </c>
      <c r="E495" s="61">
        <v>27.9</v>
      </c>
      <c r="F495" s="241"/>
      <c r="G495" s="60"/>
      <c r="H495" s="241"/>
      <c r="I495" s="60"/>
      <c r="J495" s="241"/>
      <c r="K495" s="188"/>
    </row>
    <row r="496" spans="1:11" ht="18" customHeight="1" x14ac:dyDescent="0.25">
      <c r="A496" s="433"/>
      <c r="B496" s="415" t="s">
        <v>48</v>
      </c>
      <c r="C496" s="71"/>
      <c r="D496" s="61">
        <v>0.6</v>
      </c>
      <c r="E496" s="61">
        <v>0.6</v>
      </c>
      <c r="F496" s="241"/>
      <c r="G496" s="60"/>
      <c r="H496" s="241"/>
      <c r="I496" s="60"/>
      <c r="J496" s="241"/>
      <c r="K496" s="188"/>
    </row>
    <row r="497" spans="1:11" ht="18" customHeight="1" x14ac:dyDescent="0.25">
      <c r="A497" s="433"/>
      <c r="B497" s="415" t="s">
        <v>36</v>
      </c>
      <c r="C497" s="71"/>
      <c r="D497" s="61">
        <v>1.8</v>
      </c>
      <c r="E497" s="61">
        <v>1.8</v>
      </c>
      <c r="F497" s="241"/>
      <c r="G497" s="60"/>
      <c r="H497" s="241"/>
      <c r="I497" s="60"/>
      <c r="J497" s="241"/>
      <c r="K497" s="188"/>
    </row>
    <row r="498" spans="1:11" ht="49.5" customHeight="1" x14ac:dyDescent="0.25">
      <c r="A498" s="113" t="s">
        <v>276</v>
      </c>
      <c r="B498" s="193"/>
      <c r="C498" s="200" t="s">
        <v>136</v>
      </c>
      <c r="D498" s="46"/>
      <c r="E498" s="219"/>
      <c r="F498" s="46">
        <v>1.81077770205806</v>
      </c>
      <c r="G498" s="219">
        <v>3.6994757865822336</v>
      </c>
      <c r="H498" s="46">
        <v>6.7359701408037234</v>
      </c>
      <c r="I498" s="219">
        <v>70.307561883393973</v>
      </c>
      <c r="J498" s="46">
        <v>6.43</v>
      </c>
      <c r="K498" s="50" t="s">
        <v>297</v>
      </c>
    </row>
    <row r="499" spans="1:11" ht="16.5" customHeight="1" x14ac:dyDescent="0.25">
      <c r="A499" s="113"/>
      <c r="B499" s="193" t="s">
        <v>39</v>
      </c>
      <c r="C499" s="200"/>
      <c r="D499" s="46">
        <v>15</v>
      </c>
      <c r="E499" s="219">
        <v>12</v>
      </c>
      <c r="F499" s="46"/>
      <c r="G499" s="219"/>
      <c r="H499" s="46"/>
      <c r="I499" s="219"/>
      <c r="J499" s="46"/>
      <c r="K499" s="50"/>
    </row>
    <row r="500" spans="1:11" ht="15" customHeight="1" x14ac:dyDescent="0.25">
      <c r="A500" s="113"/>
      <c r="B500" s="193" t="s">
        <v>34</v>
      </c>
      <c r="C500" s="200"/>
      <c r="D500" s="46">
        <v>15.96</v>
      </c>
      <c r="E500" s="219">
        <v>12</v>
      </c>
      <c r="F500" s="46"/>
      <c r="G500" s="219"/>
      <c r="H500" s="46"/>
      <c r="I500" s="219"/>
      <c r="J500" s="46"/>
      <c r="K500" s="50"/>
    </row>
    <row r="501" spans="1:11" ht="15" customHeight="1" x14ac:dyDescent="0.25">
      <c r="A501" s="113"/>
      <c r="B501" s="193" t="s">
        <v>35</v>
      </c>
      <c r="C501" s="200"/>
      <c r="D501" s="46">
        <v>9.3800000000000008</v>
      </c>
      <c r="E501" s="219">
        <v>7.5</v>
      </c>
      <c r="F501" s="46"/>
      <c r="G501" s="219"/>
      <c r="H501" s="46"/>
      <c r="I501" s="219"/>
      <c r="J501" s="175"/>
      <c r="K501" s="50"/>
    </row>
    <row r="502" spans="1:11" ht="15" customHeight="1" x14ac:dyDescent="0.25">
      <c r="A502" s="113"/>
      <c r="B502" s="193" t="s">
        <v>31</v>
      </c>
      <c r="C502" s="200"/>
      <c r="D502" s="46">
        <v>7.14</v>
      </c>
      <c r="E502" s="219">
        <v>6</v>
      </c>
      <c r="F502" s="46"/>
      <c r="G502" s="219"/>
      <c r="H502" s="46"/>
      <c r="I502" s="219"/>
      <c r="J502" s="175"/>
      <c r="K502" s="50"/>
    </row>
    <row r="503" spans="1:11" ht="15" customHeight="1" x14ac:dyDescent="0.25">
      <c r="A503" s="113"/>
      <c r="B503" s="193" t="s">
        <v>55</v>
      </c>
      <c r="C503" s="200"/>
      <c r="D503" s="46">
        <v>30.72</v>
      </c>
      <c r="E503" s="219">
        <v>24</v>
      </c>
      <c r="F503" s="46"/>
      <c r="G503" s="219"/>
      <c r="H503" s="46"/>
      <c r="I503" s="219"/>
      <c r="J503" s="175"/>
      <c r="K503" s="50"/>
    </row>
    <row r="504" spans="1:11" ht="15" customHeight="1" x14ac:dyDescent="0.25">
      <c r="A504" s="113"/>
      <c r="B504" s="193" t="s">
        <v>36</v>
      </c>
      <c r="C504" s="200"/>
      <c r="D504" s="46">
        <v>3</v>
      </c>
      <c r="E504" s="219">
        <v>3</v>
      </c>
      <c r="F504" s="46"/>
      <c r="G504" s="219"/>
      <c r="H504" s="46"/>
      <c r="I504" s="219"/>
      <c r="J504" s="175"/>
      <c r="K504" s="50"/>
    </row>
    <row r="505" spans="1:11" ht="15" customHeight="1" x14ac:dyDescent="0.25">
      <c r="A505" s="113"/>
      <c r="B505" s="193" t="s">
        <v>21</v>
      </c>
      <c r="C505" s="200"/>
      <c r="D505" s="46">
        <v>0.15</v>
      </c>
      <c r="E505" s="219">
        <v>0.15</v>
      </c>
      <c r="F505" s="46"/>
      <c r="G505" s="219"/>
      <c r="H505" s="46"/>
      <c r="I505" s="219"/>
      <c r="J505" s="175"/>
      <c r="K505" s="50"/>
    </row>
    <row r="506" spans="1:11" ht="15" customHeight="1" x14ac:dyDescent="0.25">
      <c r="A506" s="113"/>
      <c r="B506" s="193" t="s">
        <v>206</v>
      </c>
      <c r="C506" s="200"/>
      <c r="D506" s="46">
        <v>1.5</v>
      </c>
      <c r="E506" s="219">
        <v>1.5</v>
      </c>
      <c r="F506" s="46"/>
      <c r="G506" s="219"/>
      <c r="H506" s="46"/>
      <c r="I506" s="219"/>
      <c r="J506" s="175"/>
      <c r="K506" s="50"/>
    </row>
    <row r="507" spans="1:11" ht="15" customHeight="1" x14ac:dyDescent="0.25">
      <c r="A507" s="113"/>
      <c r="B507" s="400" t="s">
        <v>152</v>
      </c>
      <c r="C507" s="200"/>
      <c r="D507" s="46">
        <v>0.5</v>
      </c>
      <c r="E507" s="219">
        <v>0.5</v>
      </c>
      <c r="F507" s="46"/>
      <c r="G507" s="219"/>
      <c r="H507" s="46"/>
      <c r="I507" s="219"/>
      <c r="J507" s="175"/>
      <c r="K507" s="50"/>
    </row>
    <row r="508" spans="1:11" ht="15" customHeight="1" x14ac:dyDescent="0.25">
      <c r="A508" s="113"/>
      <c r="B508" s="193" t="s">
        <v>120</v>
      </c>
      <c r="C508" s="200"/>
      <c r="D508" s="46">
        <v>120</v>
      </c>
      <c r="E508" s="219">
        <v>120</v>
      </c>
      <c r="F508" s="46"/>
      <c r="G508" s="219"/>
      <c r="H508" s="46"/>
      <c r="I508" s="219"/>
      <c r="J508" s="175"/>
      <c r="K508" s="50"/>
    </row>
    <row r="509" spans="1:11" ht="15" customHeight="1" x14ac:dyDescent="0.25">
      <c r="A509" s="113"/>
      <c r="B509" s="193" t="s">
        <v>56</v>
      </c>
      <c r="C509" s="200"/>
      <c r="D509" s="46">
        <v>5</v>
      </c>
      <c r="E509" s="219">
        <v>5</v>
      </c>
      <c r="F509" s="46"/>
      <c r="G509" s="219"/>
      <c r="H509" s="46"/>
      <c r="I509" s="219"/>
      <c r="J509" s="175"/>
      <c r="K509" s="50"/>
    </row>
    <row r="510" spans="1:11" ht="36" customHeight="1" x14ac:dyDescent="0.25">
      <c r="A510" s="100" t="s">
        <v>424</v>
      </c>
      <c r="B510" s="193"/>
      <c r="C510" s="200">
        <v>150</v>
      </c>
      <c r="D510" s="219"/>
      <c r="E510" s="46"/>
      <c r="F510" s="219">
        <v>11.75</v>
      </c>
      <c r="G510" s="46">
        <v>7.98</v>
      </c>
      <c r="H510" s="219">
        <v>14.7</v>
      </c>
      <c r="I510" s="46">
        <v>177.15</v>
      </c>
      <c r="J510" s="219">
        <v>0.54</v>
      </c>
      <c r="K510" s="50" t="s">
        <v>223</v>
      </c>
    </row>
    <row r="511" spans="1:11" ht="15" customHeight="1" x14ac:dyDescent="0.25">
      <c r="A511" s="113"/>
      <c r="B511" s="193" t="s">
        <v>169</v>
      </c>
      <c r="C511" s="200"/>
      <c r="D511" s="219">
        <v>80.5</v>
      </c>
      <c r="E511" s="46">
        <v>76</v>
      </c>
      <c r="F511" s="219"/>
      <c r="G511" s="46"/>
      <c r="H511" s="219"/>
      <c r="I511" s="46"/>
      <c r="J511" s="219"/>
      <c r="K511" s="50"/>
    </row>
    <row r="512" spans="1:11" ht="33" customHeight="1" x14ac:dyDescent="0.25">
      <c r="A512" s="113"/>
      <c r="B512" s="193" t="s">
        <v>242</v>
      </c>
      <c r="C512" s="200"/>
      <c r="D512" s="219"/>
      <c r="E512" s="46">
        <v>33</v>
      </c>
      <c r="F512" s="219"/>
      <c r="G512" s="46"/>
      <c r="H512" s="219"/>
      <c r="I512" s="46"/>
      <c r="J512" s="219"/>
      <c r="K512" s="50"/>
    </row>
    <row r="513" spans="1:11" ht="16.5" customHeight="1" x14ac:dyDescent="0.25">
      <c r="A513" s="113"/>
      <c r="B513" s="400" t="s">
        <v>108</v>
      </c>
      <c r="C513" s="200"/>
      <c r="D513" s="219">
        <v>144.69999999999999</v>
      </c>
      <c r="E513" s="46">
        <v>108.8</v>
      </c>
      <c r="F513" s="219"/>
      <c r="G513" s="46"/>
      <c r="H513" s="219"/>
      <c r="I513" s="46"/>
      <c r="J513" s="219"/>
      <c r="K513" s="50"/>
    </row>
    <row r="514" spans="1:11" ht="15" customHeight="1" x14ac:dyDescent="0.25">
      <c r="A514" s="113"/>
      <c r="B514" s="193" t="s">
        <v>86</v>
      </c>
      <c r="C514" s="200"/>
      <c r="D514" s="219">
        <v>11.3</v>
      </c>
      <c r="E514" s="46">
        <v>9.4</v>
      </c>
      <c r="F514" s="219"/>
      <c r="G514" s="46"/>
      <c r="H514" s="219"/>
      <c r="I514" s="46"/>
      <c r="J514" s="219"/>
      <c r="K514" s="50"/>
    </row>
    <row r="515" spans="1:11" ht="15" customHeight="1" x14ac:dyDescent="0.25">
      <c r="A515" s="113"/>
      <c r="B515" s="193" t="s">
        <v>66</v>
      </c>
      <c r="C515" s="200"/>
      <c r="D515" s="219">
        <v>5.9</v>
      </c>
      <c r="E515" s="46">
        <v>4.7</v>
      </c>
      <c r="F515" s="372"/>
      <c r="G515" s="175"/>
      <c r="H515" s="372"/>
      <c r="I515" s="175"/>
      <c r="J515" s="372"/>
      <c r="K515" s="50"/>
    </row>
    <row r="516" spans="1:11" ht="20.25" customHeight="1" x14ac:dyDescent="0.25">
      <c r="A516" s="113"/>
      <c r="B516" s="193" t="s">
        <v>45</v>
      </c>
      <c r="C516" s="200"/>
      <c r="D516" s="219">
        <v>3.8</v>
      </c>
      <c r="E516" s="46">
        <v>3.8</v>
      </c>
      <c r="F516" s="372"/>
      <c r="G516" s="46"/>
      <c r="H516" s="219"/>
      <c r="I516" s="46"/>
      <c r="J516" s="219"/>
      <c r="K516" s="50"/>
    </row>
    <row r="517" spans="1:11" ht="15" customHeight="1" x14ac:dyDescent="0.25">
      <c r="A517" s="113"/>
      <c r="B517" s="193" t="s">
        <v>167</v>
      </c>
      <c r="C517" s="200"/>
      <c r="D517" s="219">
        <v>0.5</v>
      </c>
      <c r="E517" s="46">
        <v>0.5</v>
      </c>
      <c r="F517" s="372"/>
      <c r="G517" s="46"/>
      <c r="H517" s="219"/>
      <c r="I517" s="46"/>
      <c r="J517" s="219"/>
      <c r="K517" s="50"/>
    </row>
    <row r="518" spans="1:11" ht="15" customHeight="1" x14ac:dyDescent="0.25">
      <c r="A518" s="113"/>
      <c r="B518" s="400" t="s">
        <v>111</v>
      </c>
      <c r="C518" s="200"/>
      <c r="D518" s="219">
        <v>18.8</v>
      </c>
      <c r="E518" s="46">
        <v>18.8</v>
      </c>
      <c r="F518" s="372"/>
      <c r="G518" s="46"/>
      <c r="H518" s="219"/>
      <c r="I518" s="46"/>
      <c r="J518" s="219"/>
      <c r="K518" s="50"/>
    </row>
    <row r="519" spans="1:11" ht="15" customHeight="1" x14ac:dyDescent="0.25">
      <c r="A519" s="253" t="s">
        <v>208</v>
      </c>
      <c r="B519" s="193"/>
      <c r="C519" s="200">
        <v>150</v>
      </c>
      <c r="D519" s="46"/>
      <c r="E519" s="219"/>
      <c r="F519" s="46">
        <v>0.5</v>
      </c>
      <c r="G519" s="219">
        <v>7.0000000000000007E-2</v>
      </c>
      <c r="H519" s="46">
        <v>14</v>
      </c>
      <c r="I519" s="389">
        <v>60</v>
      </c>
      <c r="J519" s="200">
        <v>0.54</v>
      </c>
      <c r="K519" s="50" t="s">
        <v>209</v>
      </c>
    </row>
    <row r="520" spans="1:11" ht="29.25" customHeight="1" x14ac:dyDescent="0.25">
      <c r="A520" s="113"/>
      <c r="B520" s="193" t="s">
        <v>210</v>
      </c>
      <c r="C520" s="200"/>
      <c r="D520" s="46">
        <v>12.75</v>
      </c>
      <c r="E520" s="219">
        <v>12.5</v>
      </c>
      <c r="F520" s="200"/>
      <c r="G520" s="255"/>
      <c r="H520" s="200"/>
      <c r="I520" s="389"/>
      <c r="J520" s="200"/>
      <c r="K520" s="50"/>
    </row>
    <row r="521" spans="1:11" ht="15" customHeight="1" x14ac:dyDescent="0.25">
      <c r="A521" s="113"/>
      <c r="B521" s="411" t="s">
        <v>21</v>
      </c>
      <c r="C521" s="200"/>
      <c r="D521" s="46">
        <v>5</v>
      </c>
      <c r="E521" s="219">
        <v>5</v>
      </c>
      <c r="F521" s="200"/>
      <c r="G521" s="255"/>
      <c r="H521" s="200"/>
      <c r="I521" s="389"/>
      <c r="J521" s="200"/>
      <c r="K521" s="50"/>
    </row>
    <row r="522" spans="1:11" ht="15" customHeight="1" x14ac:dyDescent="0.25">
      <c r="A522" s="113"/>
      <c r="B522" s="193" t="s">
        <v>51</v>
      </c>
      <c r="C522" s="200"/>
      <c r="D522" s="46">
        <v>152</v>
      </c>
      <c r="E522" s="219">
        <v>152</v>
      </c>
      <c r="F522" s="200"/>
      <c r="G522" s="255"/>
      <c r="H522" s="200"/>
      <c r="I522" s="389"/>
      <c r="J522" s="200"/>
      <c r="K522" s="50"/>
    </row>
    <row r="523" spans="1:11" ht="15" customHeight="1" thickBot="1" x14ac:dyDescent="0.3">
      <c r="A523" s="113" t="s">
        <v>166</v>
      </c>
      <c r="B523" s="193"/>
      <c r="C523" s="200">
        <v>35</v>
      </c>
      <c r="D523" s="46">
        <v>35</v>
      </c>
      <c r="E523" s="205">
        <v>35</v>
      </c>
      <c r="F523" s="46">
        <v>2.3076923076923075</v>
      </c>
      <c r="G523" s="205">
        <v>0.41958041958041958</v>
      </c>
      <c r="H523" s="46">
        <v>13.846153846153847</v>
      </c>
      <c r="I523" s="205">
        <v>69.230769230769241</v>
      </c>
      <c r="J523" s="200"/>
      <c r="K523" s="238" t="s">
        <v>300</v>
      </c>
    </row>
    <row r="524" spans="1:11" ht="34.5" customHeight="1" thickBot="1" x14ac:dyDescent="0.3">
      <c r="A524" s="432" t="s">
        <v>28</v>
      </c>
      <c r="B524" s="293"/>
      <c r="C524" s="294">
        <f>C494+155+C510+C519+C523</f>
        <v>520</v>
      </c>
      <c r="D524" s="283"/>
      <c r="E524" s="284"/>
      <c r="F524" s="65">
        <f>SUM(F493:F523)</f>
        <v>17.228470009750367</v>
      </c>
      <c r="G524" s="65">
        <f t="shared" ref="G524:J524" si="10">SUM(G493:G523)</f>
        <v>14.019056206162654</v>
      </c>
      <c r="H524" s="65">
        <f t="shared" si="10"/>
        <v>51.692123986957569</v>
      </c>
      <c r="I524" s="65">
        <f t="shared" si="10"/>
        <v>406.47833111416321</v>
      </c>
      <c r="J524" s="65">
        <f t="shared" si="10"/>
        <v>10.299999999999997</v>
      </c>
      <c r="K524" s="295"/>
    </row>
    <row r="525" spans="1:11" ht="34.5" customHeight="1" x14ac:dyDescent="0.25">
      <c r="A525" s="113"/>
      <c r="B525" s="404" t="s">
        <v>202</v>
      </c>
      <c r="C525" s="200"/>
      <c r="D525" s="219"/>
      <c r="E525" s="45"/>
      <c r="F525" s="46"/>
      <c r="G525" s="202"/>
      <c r="H525" s="46"/>
      <c r="I525" s="202"/>
      <c r="J525" s="46"/>
      <c r="K525" s="50"/>
    </row>
    <row r="526" spans="1:11" ht="27.75" customHeight="1" x14ac:dyDescent="0.25">
      <c r="A526" s="414" t="s">
        <v>123</v>
      </c>
      <c r="B526" s="411"/>
      <c r="C526" s="87">
        <v>150</v>
      </c>
      <c r="D526" s="370"/>
      <c r="E526" s="86"/>
      <c r="F526" s="370">
        <v>4.3499999999999996</v>
      </c>
      <c r="G526" s="86">
        <v>3.75</v>
      </c>
      <c r="H526" s="370">
        <v>6.3</v>
      </c>
      <c r="I526" s="86">
        <v>76</v>
      </c>
      <c r="J526" s="370">
        <v>0.45</v>
      </c>
      <c r="K526" s="50" t="s">
        <v>114</v>
      </c>
    </row>
    <row r="527" spans="1:11" ht="38.25" customHeight="1" x14ac:dyDescent="0.25">
      <c r="A527" s="100" t="s">
        <v>412</v>
      </c>
      <c r="B527" s="193" t="s">
        <v>129</v>
      </c>
      <c r="C527" s="87"/>
      <c r="D527" s="370">
        <v>155</v>
      </c>
      <c r="E527" s="86">
        <v>150</v>
      </c>
      <c r="F527" s="370"/>
      <c r="G527" s="86"/>
      <c r="H527" s="370"/>
      <c r="I527" s="86"/>
      <c r="J527" s="370"/>
      <c r="K527" s="50"/>
    </row>
    <row r="528" spans="1:11" ht="15.75" customHeight="1" x14ac:dyDescent="0.25">
      <c r="A528" s="414" t="s">
        <v>168</v>
      </c>
      <c r="B528" s="420"/>
      <c r="C528" s="268" t="s">
        <v>189</v>
      </c>
      <c r="D528" s="370"/>
      <c r="E528" s="86"/>
      <c r="F528" s="299">
        <v>12.08</v>
      </c>
      <c r="G528" s="86">
        <v>21.52</v>
      </c>
      <c r="H528" s="370">
        <v>2.29</v>
      </c>
      <c r="I528" s="86">
        <v>251.03</v>
      </c>
      <c r="J528" s="370">
        <v>0.25</v>
      </c>
      <c r="K528" s="50" t="s">
        <v>309</v>
      </c>
    </row>
    <row r="529" spans="1:11" ht="15.75" customHeight="1" x14ac:dyDescent="0.25">
      <c r="A529" s="414"/>
      <c r="B529" s="193" t="s">
        <v>44</v>
      </c>
      <c r="C529" s="268"/>
      <c r="D529" s="370">
        <v>96</v>
      </c>
      <c r="E529" s="86">
        <v>80</v>
      </c>
      <c r="F529" s="370"/>
      <c r="G529" s="86"/>
      <c r="H529" s="370"/>
      <c r="I529" s="86"/>
      <c r="J529" s="370"/>
      <c r="K529" s="50"/>
    </row>
    <row r="530" spans="1:11" ht="15.75" customHeight="1" x14ac:dyDescent="0.25">
      <c r="A530" s="414"/>
      <c r="B530" s="420" t="s">
        <v>132</v>
      </c>
      <c r="C530" s="268"/>
      <c r="D530" s="370">
        <v>55</v>
      </c>
      <c r="E530" s="86">
        <v>55</v>
      </c>
      <c r="F530" s="370"/>
      <c r="G530" s="86"/>
      <c r="H530" s="370"/>
      <c r="I530" s="86"/>
      <c r="J530" s="370"/>
      <c r="K530" s="50"/>
    </row>
    <row r="531" spans="1:11" ht="15.75" customHeight="1" x14ac:dyDescent="0.25">
      <c r="A531" s="414"/>
      <c r="B531" s="420" t="s">
        <v>156</v>
      </c>
      <c r="C531" s="268"/>
      <c r="D531" s="370"/>
      <c r="E531" s="86">
        <v>135</v>
      </c>
      <c r="F531" s="370"/>
      <c r="G531" s="86"/>
      <c r="H531" s="370"/>
      <c r="I531" s="86"/>
      <c r="J531" s="370"/>
      <c r="K531" s="50"/>
    </row>
    <row r="532" spans="1:11" ht="15.75" customHeight="1" x14ac:dyDescent="0.25">
      <c r="A532" s="414"/>
      <c r="B532" s="420" t="s">
        <v>45</v>
      </c>
      <c r="C532" s="268"/>
      <c r="D532" s="370">
        <v>2</v>
      </c>
      <c r="E532" s="86">
        <v>2</v>
      </c>
      <c r="F532" s="370"/>
      <c r="G532" s="86"/>
      <c r="H532" s="370"/>
      <c r="I532" s="86"/>
      <c r="J532" s="370"/>
      <c r="K532" s="50"/>
    </row>
    <row r="533" spans="1:11" ht="15.75" customHeight="1" x14ac:dyDescent="0.25">
      <c r="A533" s="414"/>
      <c r="B533" s="420" t="s">
        <v>152</v>
      </c>
      <c r="C533" s="268"/>
      <c r="D533" s="370">
        <v>0.3</v>
      </c>
      <c r="E533" s="86">
        <v>0.3</v>
      </c>
      <c r="F533" s="370"/>
      <c r="G533" s="86"/>
      <c r="H533" s="370"/>
      <c r="I533" s="86"/>
      <c r="J533" s="370"/>
      <c r="K533" s="50"/>
    </row>
    <row r="534" spans="1:11" ht="28.5" customHeight="1" x14ac:dyDescent="0.25">
      <c r="A534" s="414"/>
      <c r="B534" s="420" t="s">
        <v>157</v>
      </c>
      <c r="C534" s="268"/>
      <c r="D534" s="370"/>
      <c r="E534" s="86">
        <v>130</v>
      </c>
      <c r="F534" s="370"/>
      <c r="G534" s="86"/>
      <c r="H534" s="370"/>
      <c r="I534" s="86"/>
      <c r="J534" s="370"/>
      <c r="K534" s="50"/>
    </row>
    <row r="535" spans="1:11" ht="49.5" customHeight="1" x14ac:dyDescent="0.25">
      <c r="A535" s="113" t="s">
        <v>144</v>
      </c>
      <c r="B535" s="193"/>
      <c r="C535" s="200">
        <v>25</v>
      </c>
      <c r="D535" s="219">
        <v>25</v>
      </c>
      <c r="E535" s="46">
        <v>25</v>
      </c>
      <c r="F535" s="219">
        <v>1.9000000000000001</v>
      </c>
      <c r="G535" s="46">
        <v>0.20000000000000004</v>
      </c>
      <c r="H535" s="219">
        <v>12.299999999999999</v>
      </c>
      <c r="I535" s="46">
        <v>58.75</v>
      </c>
      <c r="J535" s="219">
        <v>0</v>
      </c>
      <c r="K535" s="47" t="s">
        <v>295</v>
      </c>
    </row>
    <row r="536" spans="1:11" ht="15.75" customHeight="1" x14ac:dyDescent="0.25">
      <c r="A536" s="113" t="s">
        <v>422</v>
      </c>
      <c r="B536" s="193"/>
      <c r="C536" s="149" t="s">
        <v>423</v>
      </c>
      <c r="D536" s="219"/>
      <c r="E536" s="46"/>
      <c r="F536" s="219">
        <v>9.2500000000000013E-2</v>
      </c>
      <c r="G536" s="46">
        <v>5.5000000000000007E-2</v>
      </c>
      <c r="H536" s="128">
        <v>5.9850000000000003</v>
      </c>
      <c r="I536" s="46">
        <v>24.7</v>
      </c>
      <c r="J536" s="219">
        <v>1.02</v>
      </c>
      <c r="K536" s="50" t="s">
        <v>302</v>
      </c>
    </row>
    <row r="537" spans="1:11" ht="15.75" customHeight="1" x14ac:dyDescent="0.25">
      <c r="A537" s="113"/>
      <c r="B537" s="193" t="s">
        <v>165</v>
      </c>
      <c r="C537" s="149"/>
      <c r="D537" s="219">
        <v>0.4</v>
      </c>
      <c r="E537" s="46">
        <v>0.4</v>
      </c>
      <c r="F537" s="219"/>
      <c r="G537" s="46"/>
      <c r="H537" s="128"/>
      <c r="I537" s="46"/>
      <c r="J537" s="219"/>
      <c r="K537" s="50"/>
    </row>
    <row r="538" spans="1:11" ht="15.75" customHeight="1" x14ac:dyDescent="0.25">
      <c r="A538" s="113"/>
      <c r="B538" s="193" t="s">
        <v>21</v>
      </c>
      <c r="C538" s="149"/>
      <c r="D538" s="219">
        <v>5</v>
      </c>
      <c r="E538" s="46">
        <v>5</v>
      </c>
      <c r="F538" s="219"/>
      <c r="G538" s="46"/>
      <c r="H538" s="128"/>
      <c r="I538" s="46"/>
      <c r="J538" s="219"/>
      <c r="K538" s="50"/>
    </row>
    <row r="539" spans="1:11" ht="15.75" customHeight="1" x14ac:dyDescent="0.25">
      <c r="A539" s="113"/>
      <c r="B539" s="193" t="s">
        <v>150</v>
      </c>
      <c r="C539" s="149"/>
      <c r="D539" s="128">
        <v>11.4</v>
      </c>
      <c r="E539" s="46">
        <v>10</v>
      </c>
      <c r="F539" s="219"/>
      <c r="G539" s="46"/>
      <c r="H539" s="128"/>
      <c r="I539" s="46"/>
      <c r="J539" s="219"/>
      <c r="K539" s="50"/>
    </row>
    <row r="540" spans="1:11" ht="25.5" customHeight="1" thickBot="1" x14ac:dyDescent="0.3">
      <c r="A540" s="113"/>
      <c r="B540" s="193" t="s">
        <v>20</v>
      </c>
      <c r="C540" s="149"/>
      <c r="D540" s="46">
        <v>150</v>
      </c>
      <c r="E540" s="46">
        <v>150</v>
      </c>
      <c r="F540" s="219"/>
      <c r="G540" s="46"/>
      <c r="H540" s="128"/>
      <c r="I540" s="46"/>
      <c r="J540" s="219"/>
      <c r="K540" s="50"/>
    </row>
    <row r="541" spans="1:11" ht="15.75" customHeight="1" thickBot="1" x14ac:dyDescent="0.3">
      <c r="A541" s="432" t="s">
        <v>28</v>
      </c>
      <c r="B541" s="293"/>
      <c r="C541" s="300">
        <f>C526+C528+C535+165</f>
        <v>470</v>
      </c>
      <c r="D541" s="284"/>
      <c r="E541" s="285"/>
      <c r="F541" s="65">
        <f>SUM(F526:F540)</f>
        <v>18.422499999999999</v>
      </c>
      <c r="G541" s="65">
        <f>SUM(G526:G540)</f>
        <v>25.524999999999999</v>
      </c>
      <c r="H541" s="65">
        <f>SUM(H526:H540)</f>
        <v>26.875</v>
      </c>
      <c r="I541" s="65">
        <f>SUM(I526:I540)</f>
        <v>410.47999999999996</v>
      </c>
      <c r="J541" s="65">
        <f>SUM(J526:J540)</f>
        <v>1.72</v>
      </c>
      <c r="K541" s="295"/>
    </row>
    <row r="542" spans="1:11" ht="15" customHeight="1" thickBot="1" x14ac:dyDescent="0.3">
      <c r="A542" s="432" t="s">
        <v>49</v>
      </c>
      <c r="B542" s="305"/>
      <c r="C542" s="300">
        <f>C489+C492+C524+C541</f>
        <v>1549</v>
      </c>
      <c r="D542" s="65"/>
      <c r="E542" s="307"/>
      <c r="F542" s="65">
        <f>F489+F492+F524+F541</f>
        <v>47.928493299874027</v>
      </c>
      <c r="G542" s="322">
        <f>G489+G492+G524+G541</f>
        <v>52.484930290305478</v>
      </c>
      <c r="H542" s="65">
        <f>H489+H492+H524+H541</f>
        <v>146.73983220611339</v>
      </c>
      <c r="I542" s="322">
        <f>I489+I492+I524+I541</f>
        <v>1256.1202854434512</v>
      </c>
      <c r="J542" s="65">
        <f>J489+J492+J524+J541</f>
        <v>18.549999999999997</v>
      </c>
      <c r="K542" s="301"/>
    </row>
    <row r="543" spans="1:11" ht="15" customHeight="1" x14ac:dyDescent="0.25">
      <c r="A543" s="352"/>
      <c r="B543" s="279"/>
      <c r="C543" s="173"/>
      <c r="D543" s="316"/>
      <c r="E543" s="316"/>
      <c r="F543" s="316"/>
      <c r="G543" s="316"/>
      <c r="H543" s="316"/>
      <c r="I543" s="316"/>
      <c r="J543" s="316"/>
      <c r="K543" s="48"/>
    </row>
    <row r="544" spans="1:11" ht="15" customHeight="1" thickBot="1" x14ac:dyDescent="0.3">
      <c r="A544" s="352" t="s">
        <v>80</v>
      </c>
      <c r="B544" s="280"/>
      <c r="C544" s="280"/>
      <c r="D544" s="351"/>
      <c r="K544" s="279"/>
    </row>
    <row r="545" spans="1:11" ht="36" customHeight="1" thickBot="1" x14ac:dyDescent="0.3">
      <c r="A545" s="501" t="s">
        <v>257</v>
      </c>
      <c r="B545" s="503" t="s">
        <v>432</v>
      </c>
      <c r="C545" s="503" t="s">
        <v>428</v>
      </c>
      <c r="D545" s="458" t="s">
        <v>429</v>
      </c>
      <c r="E545" s="108" t="s">
        <v>430</v>
      </c>
      <c r="F545" s="496" t="s">
        <v>5</v>
      </c>
      <c r="G545" s="497"/>
      <c r="H545" s="498"/>
      <c r="I545" s="201" t="s">
        <v>431</v>
      </c>
      <c r="J545" s="201" t="s">
        <v>6</v>
      </c>
      <c r="K545" s="199" t="s">
        <v>7</v>
      </c>
    </row>
    <row r="546" spans="1:11" ht="23.25" customHeight="1" thickBot="1" x14ac:dyDescent="0.3">
      <c r="A546" s="502"/>
      <c r="B546" s="504"/>
      <c r="C546" s="504"/>
      <c r="D546" s="283" t="s">
        <v>8</v>
      </c>
      <c r="E546" s="283" t="s">
        <v>9</v>
      </c>
      <c r="F546" s="283" t="s">
        <v>10</v>
      </c>
      <c r="G546" s="283" t="s">
        <v>11</v>
      </c>
      <c r="H546" s="285" t="s">
        <v>12</v>
      </c>
      <c r="I546" s="285" t="s">
        <v>13</v>
      </c>
      <c r="J546" s="285" t="s">
        <v>14</v>
      </c>
      <c r="K546" s="295"/>
    </row>
    <row r="547" spans="1:11" ht="15.75" customHeight="1" x14ac:dyDescent="0.25">
      <c r="A547" s="113"/>
      <c r="B547" s="421" t="s">
        <v>15</v>
      </c>
      <c r="C547" s="199"/>
      <c r="D547" s="219"/>
      <c r="E547" s="289"/>
      <c r="F547" s="372"/>
      <c r="G547" s="289"/>
      <c r="H547" s="372"/>
      <c r="I547" s="289"/>
      <c r="J547" s="317"/>
      <c r="K547" s="50"/>
    </row>
    <row r="548" spans="1:11" ht="31.5" customHeight="1" x14ac:dyDescent="0.25">
      <c r="A548" s="160" t="s">
        <v>212</v>
      </c>
      <c r="B548" s="194"/>
      <c r="C548" s="131" t="s">
        <v>201</v>
      </c>
      <c r="D548" s="215"/>
      <c r="E548" s="133"/>
      <c r="F548" s="215">
        <v>4.7</v>
      </c>
      <c r="G548" s="133">
        <v>4.8</v>
      </c>
      <c r="H548" s="215">
        <v>23.25</v>
      </c>
      <c r="I548" s="133">
        <v>171.47</v>
      </c>
      <c r="J548" s="246"/>
      <c r="K548" s="47" t="s">
        <v>213</v>
      </c>
    </row>
    <row r="549" spans="1:11" ht="23.25" customHeight="1" x14ac:dyDescent="0.25">
      <c r="A549" s="160"/>
      <c r="B549" s="194" t="s">
        <v>203</v>
      </c>
      <c r="C549" s="131"/>
      <c r="D549" s="215">
        <v>17.5</v>
      </c>
      <c r="E549" s="133">
        <v>17.5</v>
      </c>
      <c r="F549" s="246"/>
      <c r="G549" s="131"/>
      <c r="H549" s="246"/>
      <c r="I549" s="131"/>
      <c r="J549" s="246"/>
      <c r="K549" s="47"/>
    </row>
    <row r="550" spans="1:11" ht="15" customHeight="1" x14ac:dyDescent="0.25">
      <c r="A550" s="160"/>
      <c r="B550" s="194" t="s">
        <v>19</v>
      </c>
      <c r="C550" s="131"/>
      <c r="D550" s="215">
        <v>70</v>
      </c>
      <c r="E550" s="133">
        <v>70</v>
      </c>
      <c r="F550" s="246"/>
      <c r="G550" s="131"/>
      <c r="H550" s="246"/>
      <c r="I550" s="131"/>
      <c r="J550" s="246"/>
      <c r="K550" s="47"/>
    </row>
    <row r="551" spans="1:11" ht="15" customHeight="1" x14ac:dyDescent="0.25">
      <c r="A551" s="160"/>
      <c r="B551" s="194" t="s">
        <v>20</v>
      </c>
      <c r="C551" s="131"/>
      <c r="D551" s="215">
        <v>53</v>
      </c>
      <c r="E551" s="133">
        <v>53</v>
      </c>
      <c r="F551" s="246"/>
      <c r="G551" s="131"/>
      <c r="H551" s="246"/>
      <c r="I551" s="131"/>
      <c r="J551" s="246"/>
      <c r="K551" s="47"/>
    </row>
    <row r="552" spans="1:11" ht="15" customHeight="1" x14ac:dyDescent="0.25">
      <c r="A552" s="160"/>
      <c r="B552" s="194" t="s">
        <v>21</v>
      </c>
      <c r="C552" s="131"/>
      <c r="D552" s="215">
        <v>2</v>
      </c>
      <c r="E552" s="133">
        <v>2</v>
      </c>
      <c r="F552" s="246"/>
      <c r="G552" s="131"/>
      <c r="H552" s="246"/>
      <c r="I552" s="131"/>
      <c r="J552" s="246"/>
      <c r="K552" s="47"/>
    </row>
    <row r="553" spans="1:11" ht="15" customHeight="1" x14ac:dyDescent="0.25">
      <c r="A553" s="160"/>
      <c r="B553" s="412" t="s">
        <v>152</v>
      </c>
      <c r="C553" s="131"/>
      <c r="D553" s="215">
        <v>0.4</v>
      </c>
      <c r="E553" s="133">
        <v>0.4</v>
      </c>
      <c r="F553" s="246"/>
      <c r="G553" s="131"/>
      <c r="H553" s="246"/>
      <c r="I553" s="131"/>
      <c r="J553" s="246"/>
      <c r="K553" s="47"/>
    </row>
    <row r="554" spans="1:11" ht="15" customHeight="1" x14ac:dyDescent="0.25">
      <c r="A554" s="160"/>
      <c r="B554" s="194" t="s">
        <v>22</v>
      </c>
      <c r="C554" s="131"/>
      <c r="D554" s="215">
        <v>3</v>
      </c>
      <c r="E554" s="133">
        <v>3</v>
      </c>
      <c r="F554" s="246"/>
      <c r="G554" s="131"/>
      <c r="H554" s="246"/>
      <c r="I554" s="131"/>
      <c r="J554" s="246"/>
      <c r="K554" s="47"/>
    </row>
    <row r="555" spans="1:11" ht="36" customHeight="1" x14ac:dyDescent="0.25">
      <c r="A555" s="113" t="s">
        <v>23</v>
      </c>
      <c r="B555" s="193"/>
      <c r="C555" s="200" t="s">
        <v>196</v>
      </c>
      <c r="D555" s="372"/>
      <c r="E555" s="175"/>
      <c r="F555" s="219">
        <v>2.8522522522522524</v>
      </c>
      <c r="G555" s="46">
        <v>2.4126126126126128</v>
      </c>
      <c r="H555" s="219">
        <v>10.35</v>
      </c>
      <c r="I555" s="46">
        <v>74.58</v>
      </c>
      <c r="J555" s="128">
        <v>1.17</v>
      </c>
      <c r="K555" s="50" t="s">
        <v>247</v>
      </c>
    </row>
    <row r="556" spans="1:11" ht="23.25" customHeight="1" x14ac:dyDescent="0.25">
      <c r="A556" s="113"/>
      <c r="B556" s="193" t="s">
        <v>24</v>
      </c>
      <c r="C556" s="200"/>
      <c r="D556" s="219">
        <v>2.5</v>
      </c>
      <c r="E556" s="46">
        <v>2.5</v>
      </c>
      <c r="F556" s="219"/>
      <c r="G556" s="46"/>
      <c r="H556" s="219"/>
      <c r="I556" s="46"/>
      <c r="J556" s="128"/>
      <c r="K556" s="50"/>
    </row>
    <row r="557" spans="1:11" ht="15" customHeight="1" x14ac:dyDescent="0.25">
      <c r="A557" s="113"/>
      <c r="B557" s="193" t="s">
        <v>21</v>
      </c>
      <c r="C557" s="200"/>
      <c r="D557" s="219">
        <v>6</v>
      </c>
      <c r="E557" s="46">
        <v>6</v>
      </c>
      <c r="F557" s="219"/>
      <c r="G557" s="46"/>
      <c r="H557" s="219"/>
      <c r="I557" s="46"/>
      <c r="J557" s="128"/>
      <c r="K557" s="50"/>
    </row>
    <row r="558" spans="1:11" ht="15" customHeight="1" x14ac:dyDescent="0.25">
      <c r="A558" s="113"/>
      <c r="B558" s="193" t="s">
        <v>19</v>
      </c>
      <c r="C558" s="200"/>
      <c r="D558" s="219">
        <v>90</v>
      </c>
      <c r="E558" s="46">
        <v>90</v>
      </c>
      <c r="F558" s="219"/>
      <c r="G558" s="46"/>
      <c r="H558" s="219"/>
      <c r="I558" s="46"/>
      <c r="J558" s="128"/>
      <c r="K558" s="50"/>
    </row>
    <row r="559" spans="1:11" ht="15" customHeight="1" x14ac:dyDescent="0.25">
      <c r="A559" s="113"/>
      <c r="B559" s="193" t="s">
        <v>20</v>
      </c>
      <c r="C559" s="200"/>
      <c r="D559" s="219">
        <v>108</v>
      </c>
      <c r="E559" s="46">
        <v>108</v>
      </c>
      <c r="F559" s="219"/>
      <c r="G559" s="46"/>
      <c r="H559" s="219"/>
      <c r="I559" s="46"/>
      <c r="J559" s="128"/>
      <c r="K559" s="50"/>
    </row>
    <row r="560" spans="1:11" ht="33.75" customHeight="1" x14ac:dyDescent="0.25">
      <c r="A560" s="113" t="s">
        <v>25</v>
      </c>
      <c r="B560" s="193"/>
      <c r="C560" s="149" t="s">
        <v>102</v>
      </c>
      <c r="D560" s="288"/>
      <c r="E560" s="175"/>
      <c r="F560" s="45">
        <v>1.915</v>
      </c>
      <c r="G560" s="46">
        <v>4.3549999999999995</v>
      </c>
      <c r="H560" s="219">
        <v>12.92</v>
      </c>
      <c r="I560" s="46">
        <v>98.5</v>
      </c>
      <c r="J560" s="255"/>
      <c r="K560" s="50" t="s">
        <v>248</v>
      </c>
    </row>
    <row r="561" spans="1:11" ht="23.25" customHeight="1" x14ac:dyDescent="0.25">
      <c r="A561" s="113"/>
      <c r="B561" s="193" t="s">
        <v>27</v>
      </c>
      <c r="C561" s="200"/>
      <c r="D561" s="45">
        <v>25</v>
      </c>
      <c r="E561" s="46">
        <v>25</v>
      </c>
      <c r="F561" s="176"/>
      <c r="G561" s="200"/>
      <c r="H561" s="255"/>
      <c r="I561" s="200"/>
      <c r="J561" s="255"/>
      <c r="K561" s="50"/>
    </row>
    <row r="562" spans="1:11" ht="15" customHeight="1" thickBot="1" x14ac:dyDescent="0.3">
      <c r="A562" s="113"/>
      <c r="B562" s="193" t="s">
        <v>22</v>
      </c>
      <c r="C562" s="200"/>
      <c r="D562" s="45">
        <v>5</v>
      </c>
      <c r="E562" s="46">
        <v>5</v>
      </c>
      <c r="F562" s="176" t="s">
        <v>3</v>
      </c>
      <c r="G562" s="200"/>
      <c r="H562" s="255"/>
      <c r="I562" s="200"/>
      <c r="J562" s="255"/>
      <c r="K562" s="50"/>
    </row>
    <row r="563" spans="1:11" ht="15" customHeight="1" thickBot="1" x14ac:dyDescent="0.3">
      <c r="A563" s="432" t="s">
        <v>28</v>
      </c>
      <c r="B563" s="293"/>
      <c r="C563" s="294">
        <f>143+186+30</f>
        <v>359</v>
      </c>
      <c r="D563" s="284"/>
      <c r="E563" s="283"/>
      <c r="F563" s="65">
        <f>SUM(F555:F562)</f>
        <v>4.767252252252252</v>
      </c>
      <c r="G563" s="65">
        <f>SUM(G555:G562)</f>
        <v>6.7676126126126128</v>
      </c>
      <c r="H563" s="65">
        <f>SUM(H555:H562)</f>
        <v>23.27</v>
      </c>
      <c r="I563" s="65">
        <f>SUM(I555:I562)</f>
        <v>173.07999999999998</v>
      </c>
      <c r="J563" s="65">
        <f>SUM(J555:J562)</f>
        <v>1.17</v>
      </c>
      <c r="K563" s="295"/>
    </row>
    <row r="564" spans="1:11" ht="15.75" customHeight="1" x14ac:dyDescent="0.25">
      <c r="A564" s="431"/>
      <c r="B564" s="286" t="s">
        <v>29</v>
      </c>
      <c r="C564" s="312"/>
      <c r="D564" s="459"/>
      <c r="E564" s="108"/>
      <c r="F564" s="202"/>
      <c r="G564" s="108"/>
      <c r="H564" s="202"/>
      <c r="I564" s="108"/>
      <c r="J564" s="202"/>
      <c r="K564" s="287"/>
    </row>
    <row r="565" spans="1:11" ht="21" customHeight="1" x14ac:dyDescent="0.25">
      <c r="A565" s="436" t="s">
        <v>42</v>
      </c>
      <c r="B565" s="249"/>
      <c r="C565" s="155">
        <v>100</v>
      </c>
      <c r="D565" s="370">
        <v>100</v>
      </c>
      <c r="E565" s="86">
        <v>100</v>
      </c>
      <c r="F565" s="406">
        <v>0.4</v>
      </c>
      <c r="G565" s="162">
        <v>0.4</v>
      </c>
      <c r="H565" s="406">
        <v>9.8000000000000007</v>
      </c>
      <c r="I565" s="162">
        <v>47</v>
      </c>
      <c r="J565" s="406">
        <v>10</v>
      </c>
      <c r="K565" s="47" t="s">
        <v>116</v>
      </c>
    </row>
    <row r="566" spans="1:11" ht="19.5" customHeight="1" thickBot="1" x14ac:dyDescent="0.3">
      <c r="A566" s="436" t="s">
        <v>281</v>
      </c>
      <c r="B566" s="407"/>
      <c r="C566" s="162"/>
      <c r="D566" s="370"/>
      <c r="E566" s="86"/>
      <c r="F566" s="406"/>
      <c r="G566" s="162"/>
      <c r="H566" s="406"/>
      <c r="I566" s="162"/>
      <c r="J566" s="408"/>
      <c r="K566" s="47" t="s">
        <v>305</v>
      </c>
    </row>
    <row r="567" spans="1:11" ht="26.25" customHeight="1" thickBot="1" x14ac:dyDescent="0.3">
      <c r="A567" s="432" t="s">
        <v>28</v>
      </c>
      <c r="B567" s="293"/>
      <c r="C567" s="294">
        <v>100</v>
      </c>
      <c r="D567" s="284"/>
      <c r="E567" s="377"/>
      <c r="F567" s="322">
        <f>F565</f>
        <v>0.4</v>
      </c>
      <c r="G567" s="65">
        <f>G565</f>
        <v>0.4</v>
      </c>
      <c r="H567" s="322">
        <f>H565</f>
        <v>9.8000000000000007</v>
      </c>
      <c r="I567" s="65">
        <f>I565</f>
        <v>47</v>
      </c>
      <c r="J567" s="322">
        <f>J565</f>
        <v>10</v>
      </c>
      <c r="K567" s="295"/>
    </row>
    <row r="568" spans="1:11" ht="15.75" customHeight="1" x14ac:dyDescent="0.25">
      <c r="A568" s="113"/>
      <c r="B568" s="421" t="s">
        <v>30</v>
      </c>
      <c r="C568" s="114"/>
      <c r="D568" s="383"/>
      <c r="E568" s="388"/>
      <c r="F568" s="219"/>
      <c r="G568" s="108"/>
      <c r="H568" s="219"/>
      <c r="I568" s="108"/>
      <c r="J568" s="372"/>
      <c r="K568" s="338"/>
    </row>
    <row r="569" spans="1:11" ht="26.25" customHeight="1" x14ac:dyDescent="0.25">
      <c r="A569" s="436" t="s">
        <v>329</v>
      </c>
      <c r="B569" s="249"/>
      <c r="C569" s="87">
        <v>30</v>
      </c>
      <c r="D569" s="410"/>
      <c r="E569" s="337"/>
      <c r="F569" s="86">
        <v>0.51</v>
      </c>
      <c r="G569" s="370">
        <v>1.5</v>
      </c>
      <c r="H569" s="86">
        <v>2.54</v>
      </c>
      <c r="I569" s="370">
        <v>25.71</v>
      </c>
      <c r="J569" s="86">
        <v>5.95</v>
      </c>
      <c r="K569" s="226" t="s">
        <v>380</v>
      </c>
    </row>
    <row r="570" spans="1:11" ht="18.75" customHeight="1" x14ac:dyDescent="0.25">
      <c r="A570" s="436"/>
      <c r="B570" s="249" t="s">
        <v>379</v>
      </c>
      <c r="C570" s="165"/>
      <c r="D570" s="370">
        <v>34.299999999999997</v>
      </c>
      <c r="E570" s="86">
        <v>24</v>
      </c>
      <c r="F570" s="165"/>
      <c r="G570" s="411"/>
      <c r="H570" s="165"/>
      <c r="I570" s="411"/>
      <c r="J570" s="165"/>
      <c r="K570" s="163"/>
    </row>
    <row r="571" spans="1:11" ht="16.5" customHeight="1" x14ac:dyDescent="0.25">
      <c r="A571" s="436"/>
      <c r="B571" s="249" t="s">
        <v>86</v>
      </c>
      <c r="C571" s="165"/>
      <c r="D571" s="370">
        <v>3.6</v>
      </c>
      <c r="E571" s="86">
        <v>3</v>
      </c>
      <c r="F571" s="165"/>
      <c r="G571" s="411"/>
      <c r="H571" s="165"/>
      <c r="I571" s="411"/>
      <c r="J571" s="165"/>
      <c r="K571" s="163"/>
    </row>
    <row r="572" spans="1:11" ht="16.5" customHeight="1" x14ac:dyDescent="0.25">
      <c r="A572" s="436"/>
      <c r="B572" s="249" t="s">
        <v>107</v>
      </c>
      <c r="C572" s="165"/>
      <c r="D572" s="370">
        <v>1.5</v>
      </c>
      <c r="E572" s="86">
        <v>1.5</v>
      </c>
      <c r="F572" s="165"/>
      <c r="G572" s="411"/>
      <c r="H572" s="165"/>
      <c r="I572" s="411"/>
      <c r="J572" s="165"/>
      <c r="K572" s="163"/>
    </row>
    <row r="573" spans="1:11" ht="16.5" customHeight="1" x14ac:dyDescent="0.25">
      <c r="A573" s="436"/>
      <c r="B573" s="249" t="s">
        <v>48</v>
      </c>
      <c r="C573" s="165"/>
      <c r="D573" s="370">
        <v>1.5</v>
      </c>
      <c r="E573" s="86">
        <v>1.5</v>
      </c>
      <c r="F573" s="165"/>
      <c r="G573" s="411"/>
      <c r="H573" s="165"/>
      <c r="I573" s="411"/>
      <c r="J573" s="165"/>
      <c r="K573" s="163"/>
    </row>
    <row r="574" spans="1:11" ht="57.75" customHeight="1" x14ac:dyDescent="0.25">
      <c r="A574" s="475" t="s">
        <v>446</v>
      </c>
      <c r="B574" s="476"/>
      <c r="C574" s="477" t="s">
        <v>105</v>
      </c>
      <c r="D574" s="478"/>
      <c r="E574" s="479"/>
      <c r="F574" s="219">
        <v>2.6074999999999999</v>
      </c>
      <c r="G574" s="46">
        <v>2.8875000000000002</v>
      </c>
      <c r="H574" s="219">
        <v>8.0634999999999994</v>
      </c>
      <c r="I574" s="46">
        <v>71.649999999999991</v>
      </c>
      <c r="J574" s="219">
        <v>5.16</v>
      </c>
      <c r="K574" s="320" t="s">
        <v>115</v>
      </c>
    </row>
    <row r="575" spans="1:11" ht="14.25" customHeight="1" x14ac:dyDescent="0.25">
      <c r="A575" s="475"/>
      <c r="B575" s="476" t="s">
        <v>155</v>
      </c>
      <c r="C575" s="483"/>
      <c r="D575" s="478">
        <v>9</v>
      </c>
      <c r="E575" s="479">
        <v>9</v>
      </c>
      <c r="F575" s="395"/>
      <c r="G575" s="117"/>
      <c r="H575" s="395"/>
      <c r="I575" s="117"/>
      <c r="J575" s="395"/>
      <c r="K575" s="320"/>
    </row>
    <row r="576" spans="1:11" ht="14.25" customHeight="1" x14ac:dyDescent="0.25">
      <c r="A576" s="475"/>
      <c r="B576" s="476" t="s">
        <v>108</v>
      </c>
      <c r="C576" s="483"/>
      <c r="D576" s="478">
        <v>60</v>
      </c>
      <c r="E576" s="479">
        <v>45</v>
      </c>
      <c r="F576" s="395"/>
      <c r="G576" s="117"/>
      <c r="H576" s="395"/>
      <c r="I576" s="117"/>
      <c r="J576" s="395"/>
      <c r="K576" s="320"/>
    </row>
    <row r="577" spans="1:11" ht="14.25" customHeight="1" x14ac:dyDescent="0.25">
      <c r="A577" s="475"/>
      <c r="B577" s="476" t="s">
        <v>66</v>
      </c>
      <c r="C577" s="483"/>
      <c r="D577" s="478">
        <v>7.5</v>
      </c>
      <c r="E577" s="479">
        <v>6</v>
      </c>
      <c r="F577" s="395"/>
      <c r="G577" s="117"/>
      <c r="H577" s="395"/>
      <c r="I577" s="117"/>
      <c r="J577" s="395"/>
      <c r="K577" s="320"/>
    </row>
    <row r="578" spans="1:11" ht="14.25" customHeight="1" x14ac:dyDescent="0.25">
      <c r="A578" s="475"/>
      <c r="B578" s="476" t="s">
        <v>86</v>
      </c>
      <c r="C578" s="483"/>
      <c r="D578" s="478">
        <v>7.14</v>
      </c>
      <c r="E578" s="479">
        <v>6</v>
      </c>
      <c r="F578" s="395"/>
      <c r="G578" s="117"/>
      <c r="H578" s="395"/>
      <c r="I578" s="117"/>
      <c r="J578" s="395"/>
      <c r="K578" s="320"/>
    </row>
    <row r="579" spans="1:11" ht="14.25" customHeight="1" x14ac:dyDescent="0.25">
      <c r="A579" s="475"/>
      <c r="B579" s="476" t="s">
        <v>107</v>
      </c>
      <c r="C579" s="483"/>
      <c r="D579" s="478">
        <v>1.5</v>
      </c>
      <c r="E579" s="479">
        <v>1.5</v>
      </c>
      <c r="F579" s="395"/>
      <c r="G579" s="117"/>
      <c r="H579" s="395"/>
      <c r="I579" s="117"/>
      <c r="J579" s="395"/>
      <c r="K579" s="320"/>
    </row>
    <row r="580" spans="1:11" ht="14.25" customHeight="1" x14ac:dyDescent="0.25">
      <c r="A580" s="475"/>
      <c r="B580" s="476" t="s">
        <v>152</v>
      </c>
      <c r="C580" s="483"/>
      <c r="D580" s="478" t="s">
        <v>256</v>
      </c>
      <c r="E580" s="479" t="s">
        <v>256</v>
      </c>
      <c r="F580" s="395"/>
      <c r="G580" s="117"/>
      <c r="H580" s="395"/>
      <c r="I580" s="117"/>
      <c r="J580" s="395"/>
      <c r="K580" s="320"/>
    </row>
    <row r="581" spans="1:11" ht="14.25" customHeight="1" x14ac:dyDescent="0.25">
      <c r="A581" s="475"/>
      <c r="B581" s="476" t="s">
        <v>266</v>
      </c>
      <c r="C581" s="483"/>
      <c r="D581" s="478">
        <v>105</v>
      </c>
      <c r="E581" s="479">
        <v>105</v>
      </c>
      <c r="F581" s="395"/>
      <c r="G581" s="117"/>
      <c r="H581" s="395"/>
      <c r="I581" s="117"/>
      <c r="J581" s="395"/>
      <c r="K581" s="320"/>
    </row>
    <row r="582" spans="1:11" ht="14.25" customHeight="1" x14ac:dyDescent="0.25">
      <c r="A582" s="437"/>
      <c r="B582" s="222" t="s">
        <v>354</v>
      </c>
      <c r="C582" s="43"/>
      <c r="D582" s="219">
        <v>17.559999999999999</v>
      </c>
      <c r="E582" s="46">
        <v>11.4</v>
      </c>
      <c r="F582" s="423"/>
      <c r="G582" s="390"/>
      <c r="H582" s="423"/>
      <c r="I582" s="390"/>
      <c r="J582" s="423"/>
      <c r="K582" s="390"/>
    </row>
    <row r="583" spans="1:11" ht="14.25" customHeight="1" x14ac:dyDescent="0.25">
      <c r="A583" s="437"/>
      <c r="B583" s="222" t="s">
        <v>171</v>
      </c>
      <c r="C583" s="43"/>
      <c r="D583" s="219">
        <v>11.97</v>
      </c>
      <c r="E583" s="46">
        <v>11.4</v>
      </c>
      <c r="F583" s="423"/>
      <c r="G583" s="390"/>
      <c r="H583" s="423"/>
      <c r="I583" s="390"/>
      <c r="J583" s="423"/>
      <c r="K583" s="390"/>
    </row>
    <row r="584" spans="1:11" ht="14.25" customHeight="1" x14ac:dyDescent="0.25">
      <c r="A584" s="437"/>
      <c r="B584" s="222" t="s">
        <v>86</v>
      </c>
      <c r="C584" s="43"/>
      <c r="D584" s="219">
        <v>1.19</v>
      </c>
      <c r="E584" s="46">
        <v>1</v>
      </c>
      <c r="F584" s="423"/>
      <c r="G584" s="390"/>
      <c r="H584" s="423"/>
      <c r="I584" s="390"/>
      <c r="J584" s="423"/>
      <c r="K584" s="390"/>
    </row>
    <row r="585" spans="1:11" ht="14.25" customHeight="1" x14ac:dyDescent="0.25">
      <c r="A585" s="437"/>
      <c r="B585" s="222" t="s">
        <v>44</v>
      </c>
      <c r="C585" s="43"/>
      <c r="D585" s="219">
        <v>0.96</v>
      </c>
      <c r="E585" s="46">
        <v>0.8</v>
      </c>
      <c r="F585" s="423"/>
      <c r="G585" s="390"/>
      <c r="H585" s="423"/>
      <c r="I585" s="390"/>
      <c r="J585" s="423"/>
      <c r="K585" s="390"/>
    </row>
    <row r="586" spans="1:11" ht="14.25" customHeight="1" x14ac:dyDescent="0.25">
      <c r="A586" s="437"/>
      <c r="B586" s="222" t="s">
        <v>411</v>
      </c>
      <c r="C586" s="43"/>
      <c r="D586" s="219">
        <v>1</v>
      </c>
      <c r="E586" s="46">
        <v>1</v>
      </c>
      <c r="F586" s="423"/>
      <c r="G586" s="390"/>
      <c r="H586" s="423"/>
      <c r="I586" s="390"/>
      <c r="J586" s="423"/>
      <c r="K586" s="390"/>
    </row>
    <row r="587" spans="1:11" ht="14.25" customHeight="1" x14ac:dyDescent="0.25">
      <c r="A587" s="437"/>
      <c r="B587" s="230" t="s">
        <v>152</v>
      </c>
      <c r="C587" s="43"/>
      <c r="D587" s="219">
        <v>0.1</v>
      </c>
      <c r="E587" s="46">
        <v>0.1</v>
      </c>
      <c r="F587" s="423"/>
      <c r="G587" s="390"/>
      <c r="H587" s="423"/>
      <c r="I587" s="390"/>
      <c r="J587" s="423"/>
      <c r="K587" s="390"/>
    </row>
    <row r="588" spans="1:11" ht="14.25" customHeight="1" x14ac:dyDescent="0.25">
      <c r="A588" s="437"/>
      <c r="B588" s="222" t="s">
        <v>38</v>
      </c>
      <c r="C588" s="43"/>
      <c r="D588" s="219"/>
      <c r="E588" s="46">
        <v>14.3</v>
      </c>
      <c r="F588" s="423"/>
      <c r="G588" s="390"/>
      <c r="H588" s="423"/>
      <c r="I588" s="390"/>
      <c r="J588" s="423"/>
      <c r="K588" s="390"/>
    </row>
    <row r="589" spans="1:11" ht="14.25" customHeight="1" x14ac:dyDescent="0.25">
      <c r="A589" s="437"/>
      <c r="B589" s="222" t="s">
        <v>138</v>
      </c>
      <c r="C589" s="43"/>
      <c r="D589" s="224"/>
      <c r="E589" s="223">
        <v>10</v>
      </c>
      <c r="F589" s="423"/>
      <c r="G589" s="390"/>
      <c r="H589" s="423"/>
      <c r="I589" s="390"/>
      <c r="J589" s="423"/>
      <c r="K589" s="390"/>
    </row>
    <row r="590" spans="1:11" ht="15" customHeight="1" x14ac:dyDescent="0.25">
      <c r="A590" s="113" t="s">
        <v>79</v>
      </c>
      <c r="B590" s="417"/>
      <c r="C590" s="268">
        <v>50</v>
      </c>
      <c r="D590" s="370"/>
      <c r="E590" s="299"/>
      <c r="F590" s="86">
        <v>6.1</v>
      </c>
      <c r="G590" s="370">
        <v>3.88</v>
      </c>
      <c r="H590" s="86">
        <v>7.34</v>
      </c>
      <c r="I590" s="370">
        <v>89</v>
      </c>
      <c r="J590" s="86">
        <v>0.16</v>
      </c>
      <c r="K590" s="50" t="s">
        <v>119</v>
      </c>
    </row>
    <row r="591" spans="1:11" ht="15" customHeight="1" x14ac:dyDescent="0.25">
      <c r="A591" s="414"/>
      <c r="B591" s="411" t="s">
        <v>112</v>
      </c>
      <c r="C591" s="268"/>
      <c r="D591" s="370">
        <v>51</v>
      </c>
      <c r="E591" s="299">
        <v>37.5</v>
      </c>
      <c r="F591" s="86"/>
      <c r="G591" s="370"/>
      <c r="H591" s="86"/>
      <c r="I591" s="370"/>
      <c r="J591" s="337"/>
      <c r="K591" s="50"/>
    </row>
    <row r="592" spans="1:11" ht="15" customHeight="1" x14ac:dyDescent="0.25">
      <c r="A592" s="414"/>
      <c r="B592" s="411" t="s">
        <v>182</v>
      </c>
      <c r="C592" s="268"/>
      <c r="D592" s="370">
        <v>39.4</v>
      </c>
      <c r="E592" s="299">
        <v>37.5</v>
      </c>
      <c r="F592" s="86"/>
      <c r="G592" s="370"/>
      <c r="H592" s="86"/>
      <c r="I592" s="370"/>
      <c r="J592" s="337"/>
      <c r="K592" s="50"/>
    </row>
    <row r="593" spans="1:11" ht="15" customHeight="1" x14ac:dyDescent="0.25">
      <c r="A593" s="414"/>
      <c r="B593" s="411" t="s">
        <v>60</v>
      </c>
      <c r="C593" s="268"/>
      <c r="D593" s="370">
        <v>1.3</v>
      </c>
      <c r="E593" s="299">
        <v>1.25</v>
      </c>
      <c r="F593" s="86"/>
      <c r="G593" s="370"/>
      <c r="H593" s="86"/>
      <c r="I593" s="370"/>
      <c r="J593" s="337"/>
      <c r="K593" s="50"/>
    </row>
    <row r="594" spans="1:11" ht="15" customHeight="1" x14ac:dyDescent="0.25">
      <c r="A594" s="414"/>
      <c r="B594" s="411" t="s">
        <v>44</v>
      </c>
      <c r="C594" s="268"/>
      <c r="D594" s="370">
        <v>0.9</v>
      </c>
      <c r="E594" s="299">
        <v>0.75</v>
      </c>
      <c r="F594" s="86"/>
      <c r="G594" s="370"/>
      <c r="H594" s="86"/>
      <c r="I594" s="370"/>
      <c r="J594" s="337"/>
      <c r="K594" s="50"/>
    </row>
    <row r="595" spans="1:11" ht="15" customHeight="1" x14ac:dyDescent="0.25">
      <c r="A595" s="414"/>
      <c r="B595" s="411" t="s">
        <v>86</v>
      </c>
      <c r="C595" s="268"/>
      <c r="D595" s="370">
        <v>11.1</v>
      </c>
      <c r="E595" s="299">
        <v>9.3000000000000007</v>
      </c>
      <c r="F595" s="86"/>
      <c r="G595" s="370"/>
      <c r="H595" s="86"/>
      <c r="I595" s="370"/>
      <c r="J595" s="337"/>
      <c r="K595" s="50"/>
    </row>
    <row r="596" spans="1:11" ht="15" customHeight="1" x14ac:dyDescent="0.25">
      <c r="A596" s="414"/>
      <c r="B596" s="411" t="s">
        <v>51</v>
      </c>
      <c r="C596" s="268"/>
      <c r="D596" s="370">
        <v>7</v>
      </c>
      <c r="E596" s="299">
        <v>7</v>
      </c>
      <c r="F596" s="86"/>
      <c r="G596" s="370"/>
      <c r="H596" s="86"/>
      <c r="I596" s="370"/>
      <c r="J596" s="337"/>
      <c r="K596" s="50"/>
    </row>
    <row r="597" spans="1:11" ht="15" customHeight="1" x14ac:dyDescent="0.25">
      <c r="A597" s="414"/>
      <c r="B597" s="411" t="s">
        <v>152</v>
      </c>
      <c r="C597" s="268"/>
      <c r="D597" s="370">
        <v>0.35</v>
      </c>
      <c r="E597" s="299">
        <v>0.35</v>
      </c>
      <c r="F597" s="86"/>
      <c r="G597" s="370"/>
      <c r="H597" s="86"/>
      <c r="I597" s="370"/>
      <c r="J597" s="337"/>
      <c r="K597" s="50"/>
    </row>
    <row r="598" spans="1:11" ht="15" customHeight="1" x14ac:dyDescent="0.25">
      <c r="A598" s="414"/>
      <c r="B598" s="411" t="s">
        <v>48</v>
      </c>
      <c r="C598" s="268"/>
      <c r="D598" s="370">
        <v>0.14000000000000001</v>
      </c>
      <c r="E598" s="299">
        <v>0.14000000000000001</v>
      </c>
      <c r="F598" s="86"/>
      <c r="G598" s="370"/>
      <c r="H598" s="86"/>
      <c r="I598" s="370"/>
      <c r="J598" s="337"/>
      <c r="K598" s="50"/>
    </row>
    <row r="599" spans="1:11" ht="15" customHeight="1" x14ac:dyDescent="0.25">
      <c r="A599" s="414"/>
      <c r="B599" s="411" t="s">
        <v>72</v>
      </c>
      <c r="C599" s="268"/>
      <c r="D599" s="370">
        <v>5</v>
      </c>
      <c r="E599" s="299">
        <v>5</v>
      </c>
      <c r="F599" s="337"/>
      <c r="G599" s="370"/>
      <c r="H599" s="86"/>
      <c r="I599" s="370"/>
      <c r="J599" s="86"/>
      <c r="K599" s="50"/>
    </row>
    <row r="600" spans="1:11" ht="27" customHeight="1" x14ac:dyDescent="0.25">
      <c r="A600" s="414"/>
      <c r="B600" s="400" t="s">
        <v>107</v>
      </c>
      <c r="C600" s="268"/>
      <c r="D600" s="370">
        <v>1.25</v>
      </c>
      <c r="E600" s="299">
        <v>1.25</v>
      </c>
      <c r="F600" s="337"/>
      <c r="G600" s="370"/>
      <c r="H600" s="86"/>
      <c r="I600" s="370"/>
      <c r="J600" s="86"/>
      <c r="K600" s="50"/>
    </row>
    <row r="601" spans="1:11" ht="15" customHeight="1" x14ac:dyDescent="0.25">
      <c r="A601" s="414"/>
      <c r="B601" s="411" t="s">
        <v>38</v>
      </c>
      <c r="C601" s="268"/>
      <c r="D601" s="370"/>
      <c r="E601" s="299">
        <v>59</v>
      </c>
      <c r="F601" s="337"/>
      <c r="G601" s="370"/>
      <c r="H601" s="86"/>
      <c r="I601" s="370"/>
      <c r="J601" s="86"/>
      <c r="K601" s="50"/>
    </row>
    <row r="602" spans="1:11" ht="15" customHeight="1" x14ac:dyDescent="0.25">
      <c r="A602" s="113" t="s">
        <v>46</v>
      </c>
      <c r="B602" s="193"/>
      <c r="C602" s="200">
        <v>120</v>
      </c>
      <c r="D602" s="219"/>
      <c r="E602" s="46"/>
      <c r="F602" s="219">
        <v>2.4500000000000002</v>
      </c>
      <c r="G602" s="46">
        <v>3.84</v>
      </c>
      <c r="H602" s="219">
        <v>16.350000000000001</v>
      </c>
      <c r="I602" s="46">
        <v>109.8</v>
      </c>
      <c r="J602" s="219">
        <v>14.53</v>
      </c>
      <c r="K602" s="244" t="s">
        <v>292</v>
      </c>
    </row>
    <row r="603" spans="1:11" ht="18" customHeight="1" x14ac:dyDescent="0.25">
      <c r="A603" s="113"/>
      <c r="B603" s="193" t="s">
        <v>34</v>
      </c>
      <c r="C603" s="200"/>
      <c r="D603" s="219">
        <v>136.80000000000001</v>
      </c>
      <c r="E603" s="46">
        <v>102.6</v>
      </c>
      <c r="F603" s="219"/>
      <c r="G603" s="46"/>
      <c r="H603" s="219"/>
      <c r="I603" s="46"/>
      <c r="J603" s="219"/>
      <c r="K603" s="50"/>
    </row>
    <row r="604" spans="1:11" ht="14.25" customHeight="1" x14ac:dyDescent="0.25">
      <c r="A604" s="113"/>
      <c r="B604" s="193" t="s">
        <v>19</v>
      </c>
      <c r="C604" s="200"/>
      <c r="D604" s="219">
        <v>18.96</v>
      </c>
      <c r="E604" s="46">
        <v>18</v>
      </c>
      <c r="F604" s="219"/>
      <c r="G604" s="46"/>
      <c r="H604" s="219"/>
      <c r="I604" s="46"/>
      <c r="J604" s="219"/>
      <c r="K604" s="50"/>
    </row>
    <row r="605" spans="1:11" ht="15" customHeight="1" x14ac:dyDescent="0.25">
      <c r="A605" s="113"/>
      <c r="B605" s="193" t="s">
        <v>22</v>
      </c>
      <c r="C605" s="200"/>
      <c r="D605" s="219">
        <v>4.2</v>
      </c>
      <c r="E605" s="46">
        <v>4.2</v>
      </c>
      <c r="F605" s="219"/>
      <c r="G605" s="46"/>
      <c r="H605" s="219"/>
      <c r="I605" s="46"/>
      <c r="J605" s="219"/>
      <c r="K605" s="50"/>
    </row>
    <row r="606" spans="1:11" ht="15" customHeight="1" x14ac:dyDescent="0.25">
      <c r="A606" s="113"/>
      <c r="B606" s="400" t="s">
        <v>152</v>
      </c>
      <c r="C606" s="200"/>
      <c r="D606" s="219">
        <v>0.45</v>
      </c>
      <c r="E606" s="46">
        <v>0.45</v>
      </c>
      <c r="F606" s="219"/>
      <c r="G606" s="46"/>
      <c r="H606" s="219"/>
      <c r="I606" s="46"/>
      <c r="J606" s="219"/>
      <c r="K606" s="50"/>
    </row>
    <row r="607" spans="1:11" ht="15" customHeight="1" x14ac:dyDescent="0.25">
      <c r="A607" s="113" t="s">
        <v>215</v>
      </c>
      <c r="B607" s="193"/>
      <c r="C607" s="176">
        <v>150</v>
      </c>
      <c r="D607" s="46"/>
      <c r="E607" s="45"/>
      <c r="F607" s="46">
        <v>0.12</v>
      </c>
      <c r="G607" s="219">
        <v>0.12</v>
      </c>
      <c r="H607" s="45">
        <v>20.91</v>
      </c>
      <c r="I607" s="46">
        <v>85.95</v>
      </c>
      <c r="J607" s="219">
        <v>0.68</v>
      </c>
      <c r="K607" s="50" t="s">
        <v>299</v>
      </c>
    </row>
    <row r="608" spans="1:11" ht="15" customHeight="1" x14ac:dyDescent="0.25">
      <c r="A608" s="113"/>
      <c r="B608" s="193" t="s">
        <v>150</v>
      </c>
      <c r="C608" s="176"/>
      <c r="D608" s="46">
        <v>28.5</v>
      </c>
      <c r="E608" s="45">
        <v>24</v>
      </c>
      <c r="F608" s="46"/>
      <c r="G608" s="219"/>
      <c r="H608" s="45"/>
      <c r="I608" s="46"/>
      <c r="J608" s="372"/>
      <c r="K608" s="50"/>
    </row>
    <row r="609" spans="1:11" ht="15" customHeight="1" x14ac:dyDescent="0.25">
      <c r="A609" s="113"/>
      <c r="B609" s="193" t="s">
        <v>149</v>
      </c>
      <c r="C609" s="176"/>
      <c r="D609" s="46">
        <v>5</v>
      </c>
      <c r="E609" s="45">
        <v>5</v>
      </c>
      <c r="F609" s="46"/>
      <c r="G609" s="219"/>
      <c r="H609" s="45"/>
      <c r="I609" s="46"/>
      <c r="J609" s="372"/>
      <c r="K609" s="50"/>
    </row>
    <row r="610" spans="1:11" ht="15" customHeight="1" x14ac:dyDescent="0.25">
      <c r="A610" s="113"/>
      <c r="B610" s="193" t="s">
        <v>51</v>
      </c>
      <c r="C610" s="176"/>
      <c r="D610" s="46">
        <v>153</v>
      </c>
      <c r="E610" s="45">
        <v>153</v>
      </c>
      <c r="F610" s="46"/>
      <c r="G610" s="219"/>
      <c r="H610" s="45"/>
      <c r="I610" s="46"/>
      <c r="J610" s="372"/>
      <c r="K610" s="50"/>
    </row>
    <row r="611" spans="1:11" ht="15" customHeight="1" thickBot="1" x14ac:dyDescent="0.3">
      <c r="A611" s="113" t="s">
        <v>166</v>
      </c>
      <c r="B611" s="193"/>
      <c r="C611" s="176">
        <v>35</v>
      </c>
      <c r="D611" s="127">
        <v>35</v>
      </c>
      <c r="E611" s="46">
        <v>35</v>
      </c>
      <c r="F611" s="219">
        <v>2.3076923076923075</v>
      </c>
      <c r="G611" s="127">
        <v>0.41958041958041958</v>
      </c>
      <c r="H611" s="219">
        <v>13.846153846153847</v>
      </c>
      <c r="I611" s="127">
        <v>69.230769230769241</v>
      </c>
      <c r="J611" s="255"/>
      <c r="K611" s="238" t="s">
        <v>300</v>
      </c>
    </row>
    <row r="612" spans="1:11" ht="21" customHeight="1" thickBot="1" x14ac:dyDescent="0.3">
      <c r="A612" s="432" t="s">
        <v>28</v>
      </c>
      <c r="B612" s="293"/>
      <c r="C612" s="326" t="e">
        <f>C569+160+C590+C602+C607+#REF!+C611</f>
        <v>#REF!</v>
      </c>
      <c r="D612" s="284"/>
      <c r="E612" s="283"/>
      <c r="F612" s="65">
        <f>SUM(F569:F611)</f>
        <v>14.095192307692308</v>
      </c>
      <c r="G612" s="65">
        <f>SUM(G569:G611)</f>
        <v>12.647080419580419</v>
      </c>
      <c r="H612" s="65">
        <f>SUM(H569:H611)</f>
        <v>69.049653846153859</v>
      </c>
      <c r="I612" s="65">
        <f>SUM(I569:I611)</f>
        <v>451.34076923076918</v>
      </c>
      <c r="J612" s="65">
        <f>SUM(J569:J611)</f>
        <v>26.479999999999997</v>
      </c>
      <c r="K612" s="295"/>
    </row>
    <row r="613" spans="1:11" ht="33" customHeight="1" x14ac:dyDescent="0.25">
      <c r="A613" s="113"/>
      <c r="B613" s="404" t="s">
        <v>202</v>
      </c>
      <c r="C613" s="200"/>
      <c r="D613" s="219"/>
      <c r="E613" s="45"/>
      <c r="F613" s="108"/>
      <c r="G613" s="202"/>
      <c r="H613" s="108"/>
      <c r="I613" s="202"/>
      <c r="J613" s="108"/>
      <c r="K613" s="287"/>
    </row>
    <row r="614" spans="1:11" ht="24.75" customHeight="1" x14ac:dyDescent="0.25">
      <c r="A614" s="44" t="s">
        <v>458</v>
      </c>
      <c r="C614" s="200">
        <v>150</v>
      </c>
      <c r="D614" s="88"/>
      <c r="E614" s="46"/>
      <c r="F614" s="473">
        <v>4.58</v>
      </c>
      <c r="G614" s="86">
        <v>4.08</v>
      </c>
      <c r="H614" s="473">
        <v>7.58</v>
      </c>
      <c r="I614" s="86">
        <v>85</v>
      </c>
      <c r="J614" s="473">
        <v>2.0499999999999998</v>
      </c>
      <c r="K614" s="244" t="s">
        <v>461</v>
      </c>
    </row>
    <row r="615" spans="1:11" ht="18" customHeight="1" x14ac:dyDescent="0.25">
      <c r="A615" s="8" t="s">
        <v>460</v>
      </c>
      <c r="B615" s="8" t="s">
        <v>132</v>
      </c>
      <c r="C615" s="28"/>
      <c r="D615" s="29">
        <v>158</v>
      </c>
      <c r="E615" s="223">
        <v>150</v>
      </c>
      <c r="F615" s="490"/>
      <c r="G615" s="28"/>
      <c r="H615" s="490"/>
      <c r="I615" s="28"/>
      <c r="J615" s="490"/>
      <c r="K615" s="226"/>
    </row>
    <row r="616" spans="1:11" ht="25.5" customHeight="1" x14ac:dyDescent="0.25">
      <c r="A616" s="113" t="s">
        <v>153</v>
      </c>
      <c r="B616" s="400" t="s">
        <v>421</v>
      </c>
      <c r="C616" s="200">
        <v>20</v>
      </c>
      <c r="D616" s="219">
        <v>20</v>
      </c>
      <c r="E616" s="46">
        <v>20</v>
      </c>
      <c r="F616" s="219">
        <v>1.5</v>
      </c>
      <c r="G616" s="46">
        <v>1.96</v>
      </c>
      <c r="H616" s="219">
        <v>14.88</v>
      </c>
      <c r="I616" s="46">
        <v>83.4</v>
      </c>
      <c r="J616" s="219"/>
      <c r="K616" s="89" t="s">
        <v>294</v>
      </c>
    </row>
    <row r="617" spans="1:11" ht="36.75" customHeight="1" x14ac:dyDescent="0.25">
      <c r="A617" s="100" t="s">
        <v>334</v>
      </c>
      <c r="B617" s="222"/>
      <c r="C617" s="200">
        <v>130</v>
      </c>
      <c r="D617" s="219"/>
      <c r="E617" s="45"/>
      <c r="F617" s="45">
        <v>9</v>
      </c>
      <c r="G617" s="86">
        <v>7.7</v>
      </c>
      <c r="H617" s="219">
        <v>18.45</v>
      </c>
      <c r="I617" s="46">
        <v>178.82</v>
      </c>
      <c r="J617" s="219">
        <v>0.15</v>
      </c>
      <c r="K617" s="89" t="s">
        <v>384</v>
      </c>
    </row>
    <row r="618" spans="1:11" ht="18" customHeight="1" x14ac:dyDescent="0.25">
      <c r="A618" s="100"/>
      <c r="B618" s="222" t="s">
        <v>110</v>
      </c>
      <c r="C618" s="28"/>
      <c r="D618" s="224">
        <v>43</v>
      </c>
      <c r="E618" s="228">
        <v>43</v>
      </c>
      <c r="F618" s="228"/>
      <c r="G618" s="61"/>
      <c r="H618" s="224"/>
      <c r="I618" s="223"/>
      <c r="J618" s="224"/>
      <c r="K618" s="226"/>
    </row>
    <row r="619" spans="1:11" ht="18" customHeight="1" x14ac:dyDescent="0.25">
      <c r="A619" s="100"/>
      <c r="B619" s="222" t="s">
        <v>51</v>
      </c>
      <c r="C619" s="28"/>
      <c r="D619" s="224">
        <v>258</v>
      </c>
      <c r="E619" s="228">
        <v>258</v>
      </c>
      <c r="F619" s="228"/>
      <c r="G619" s="61"/>
      <c r="H619" s="224"/>
      <c r="I619" s="223"/>
      <c r="J619" s="224"/>
      <c r="K619" s="226"/>
    </row>
    <row r="620" spans="1:11" ht="18" customHeight="1" x14ac:dyDescent="0.25">
      <c r="A620" s="100"/>
      <c r="B620" s="230" t="s">
        <v>152</v>
      </c>
      <c r="C620" s="28"/>
      <c r="D620" s="224">
        <v>0.4</v>
      </c>
      <c r="E620" s="228">
        <v>0.4</v>
      </c>
      <c r="F620" s="228"/>
      <c r="G620" s="61"/>
      <c r="H620" s="224"/>
      <c r="I620" s="223"/>
      <c r="J620" s="224"/>
      <c r="K620" s="226"/>
    </row>
    <row r="621" spans="1:11" ht="18" customHeight="1" x14ac:dyDescent="0.25">
      <c r="A621" s="100"/>
      <c r="B621" s="230" t="s">
        <v>383</v>
      </c>
      <c r="C621" s="28"/>
      <c r="D621" s="224">
        <v>10.199999999999999</v>
      </c>
      <c r="E621" s="228">
        <v>10</v>
      </c>
      <c r="F621" s="228"/>
      <c r="G621" s="61"/>
      <c r="H621" s="224"/>
      <c r="I621" s="223"/>
      <c r="J621" s="224"/>
      <c r="K621" s="226"/>
    </row>
    <row r="622" spans="1:11" ht="18" customHeight="1" x14ac:dyDescent="0.25">
      <c r="A622" s="100"/>
      <c r="B622" s="222" t="s">
        <v>22</v>
      </c>
      <c r="C622" s="28"/>
      <c r="D622" s="224">
        <v>2</v>
      </c>
      <c r="E622" s="228">
        <v>2</v>
      </c>
      <c r="F622" s="228"/>
      <c r="G622" s="61"/>
      <c r="H622" s="224"/>
      <c r="I622" s="223"/>
      <c r="J622" s="224"/>
      <c r="K622" s="226"/>
    </row>
    <row r="623" spans="1:11" ht="31.5" customHeight="1" x14ac:dyDescent="0.25">
      <c r="A623" s="414" t="s">
        <v>144</v>
      </c>
      <c r="B623" s="411"/>
      <c r="C623" s="87">
        <v>20</v>
      </c>
      <c r="D623" s="86">
        <v>20</v>
      </c>
      <c r="E623" s="86">
        <v>20</v>
      </c>
      <c r="F623" s="219">
        <v>1.52</v>
      </c>
      <c r="G623" s="46">
        <v>0.16</v>
      </c>
      <c r="H623" s="219">
        <v>9.84</v>
      </c>
      <c r="I623" s="46">
        <v>47</v>
      </c>
      <c r="J623" s="219">
        <v>0</v>
      </c>
      <c r="K623" s="244" t="s">
        <v>295</v>
      </c>
    </row>
    <row r="624" spans="1:11" ht="21.75" customHeight="1" x14ac:dyDescent="0.25">
      <c r="A624" s="113" t="s">
        <v>211</v>
      </c>
      <c r="B624" s="193"/>
      <c r="C624" s="200" t="s">
        <v>136</v>
      </c>
      <c r="D624" s="219"/>
      <c r="E624" s="45"/>
      <c r="F624" s="46">
        <v>0.51</v>
      </c>
      <c r="G624" s="219">
        <v>0.21</v>
      </c>
      <c r="H624" s="46">
        <v>5.57</v>
      </c>
      <c r="I624" s="219">
        <v>26.15</v>
      </c>
      <c r="J624" s="46">
        <v>75</v>
      </c>
      <c r="K624" s="244" t="s">
        <v>217</v>
      </c>
    </row>
    <row r="625" spans="1:11" ht="23.25" customHeight="1" x14ac:dyDescent="0.25">
      <c r="A625" s="113"/>
      <c r="B625" s="193" t="s">
        <v>224</v>
      </c>
      <c r="C625" s="200"/>
      <c r="D625" s="219">
        <v>15.3</v>
      </c>
      <c r="E625" s="45">
        <v>15</v>
      </c>
      <c r="F625" s="200"/>
      <c r="G625" s="255"/>
      <c r="H625" s="200"/>
      <c r="I625" s="255"/>
      <c r="J625" s="200"/>
      <c r="K625" s="50"/>
    </row>
    <row r="626" spans="1:11" ht="15" customHeight="1" x14ac:dyDescent="0.25">
      <c r="A626" s="113"/>
      <c r="B626" s="193" t="s">
        <v>48</v>
      </c>
      <c r="C626" s="200"/>
      <c r="D626" s="219">
        <v>5</v>
      </c>
      <c r="E626" s="45">
        <v>5</v>
      </c>
      <c r="F626" s="200"/>
      <c r="G626" s="255"/>
      <c r="H626" s="200"/>
      <c r="I626" s="255"/>
      <c r="J626" s="200"/>
      <c r="K626" s="50"/>
    </row>
    <row r="627" spans="1:11" ht="15" customHeight="1" thickBot="1" x14ac:dyDescent="0.3">
      <c r="A627" s="113"/>
      <c r="B627" s="193" t="s">
        <v>51</v>
      </c>
      <c r="C627" s="200"/>
      <c r="D627" s="219">
        <v>150</v>
      </c>
      <c r="E627" s="45">
        <v>150</v>
      </c>
      <c r="F627" s="200"/>
      <c r="G627" s="255"/>
      <c r="H627" s="200"/>
      <c r="I627" s="255"/>
      <c r="J627" s="200"/>
      <c r="K627" s="50"/>
    </row>
    <row r="628" spans="1:11" ht="15" customHeight="1" thickBot="1" x14ac:dyDescent="0.3">
      <c r="A628" s="432" t="s">
        <v>28</v>
      </c>
      <c r="B628" s="293"/>
      <c r="C628" s="294">
        <f>C614+C616+C617+C623+155</f>
        <v>475</v>
      </c>
      <c r="D628" s="284"/>
      <c r="E628" s="283"/>
      <c r="F628" s="65">
        <f>SUM(F614:F627)</f>
        <v>17.110000000000003</v>
      </c>
      <c r="G628" s="65">
        <f t="shared" ref="G628:J628" si="11">SUM(G614:G627)</f>
        <v>14.110000000000001</v>
      </c>
      <c r="H628" s="65">
        <f t="shared" si="11"/>
        <v>56.32</v>
      </c>
      <c r="I628" s="65">
        <f t="shared" si="11"/>
        <v>420.37</v>
      </c>
      <c r="J628" s="65">
        <f t="shared" si="11"/>
        <v>77.2</v>
      </c>
      <c r="K628" s="295"/>
    </row>
    <row r="629" spans="1:11" ht="15.75" customHeight="1" thickBot="1" x14ac:dyDescent="0.3">
      <c r="A629" s="432" t="s">
        <v>49</v>
      </c>
      <c r="B629" s="305"/>
      <c r="C629" s="326" t="e">
        <f>C563+C567+C612+C628</f>
        <v>#REF!</v>
      </c>
      <c r="D629" s="65"/>
      <c r="E629" s="65"/>
      <c r="F629" s="65">
        <f>F563+F567+F612+F628</f>
        <v>36.372444559944569</v>
      </c>
      <c r="G629" s="65">
        <f>G563+G567+G612+G628</f>
        <v>33.924693032193034</v>
      </c>
      <c r="H629" s="65">
        <f>H563+H567+H612+H628</f>
        <v>158.43965384615385</v>
      </c>
      <c r="I629" s="65">
        <f>I563+I567+I612+I628</f>
        <v>1091.790769230769</v>
      </c>
      <c r="J629" s="65">
        <f>J563+J567+J612+J628</f>
        <v>114.85</v>
      </c>
      <c r="K629" s="295"/>
    </row>
    <row r="630" spans="1:11" ht="15.75" customHeight="1" x14ac:dyDescent="0.25">
      <c r="A630" s="352"/>
      <c r="B630" s="279"/>
      <c r="C630" s="308"/>
      <c r="D630" s="371"/>
      <c r="E630" s="88"/>
      <c r="F630" s="316"/>
      <c r="G630" s="316"/>
      <c r="H630" s="316"/>
      <c r="I630" s="316"/>
      <c r="J630" s="316"/>
      <c r="K630" s="281"/>
    </row>
    <row r="631" spans="1:11" ht="15" customHeight="1" thickBot="1" x14ac:dyDescent="0.3">
      <c r="A631" s="352" t="s">
        <v>180</v>
      </c>
      <c r="B631" s="279"/>
      <c r="C631" s="280"/>
      <c r="D631" s="351"/>
      <c r="K631" s="280"/>
    </row>
    <row r="632" spans="1:11" ht="32.25" customHeight="1" thickBot="1" x14ac:dyDescent="0.3">
      <c r="A632" s="501" t="s">
        <v>257</v>
      </c>
      <c r="B632" s="503" t="s">
        <v>432</v>
      </c>
      <c r="C632" s="503" t="s">
        <v>428</v>
      </c>
      <c r="D632" s="458" t="s">
        <v>429</v>
      </c>
      <c r="E632" s="108" t="s">
        <v>430</v>
      </c>
      <c r="F632" s="496" t="s">
        <v>5</v>
      </c>
      <c r="G632" s="497"/>
      <c r="H632" s="498"/>
      <c r="I632" s="201" t="s">
        <v>431</v>
      </c>
      <c r="J632" s="201" t="s">
        <v>6</v>
      </c>
      <c r="K632" s="199" t="s">
        <v>7</v>
      </c>
    </row>
    <row r="633" spans="1:11" ht="23.25" customHeight="1" thickBot="1" x14ac:dyDescent="0.3">
      <c r="A633" s="502"/>
      <c r="B633" s="504"/>
      <c r="C633" s="504"/>
      <c r="D633" s="283" t="s">
        <v>8</v>
      </c>
      <c r="E633" s="283" t="s">
        <v>9</v>
      </c>
      <c r="F633" s="283" t="s">
        <v>10</v>
      </c>
      <c r="G633" s="283" t="s">
        <v>11</v>
      </c>
      <c r="H633" s="285" t="s">
        <v>12</v>
      </c>
      <c r="I633" s="285" t="s">
        <v>13</v>
      </c>
      <c r="J633" s="285" t="s">
        <v>14</v>
      </c>
      <c r="K633" s="295"/>
    </row>
    <row r="634" spans="1:11" ht="15.75" customHeight="1" x14ac:dyDescent="0.25">
      <c r="A634" s="431"/>
      <c r="B634" s="286" t="s">
        <v>15</v>
      </c>
      <c r="C634" s="199"/>
      <c r="D634" s="459"/>
      <c r="E634" s="289"/>
      <c r="F634" s="317"/>
      <c r="G634" s="289"/>
      <c r="H634" s="317"/>
      <c r="I634" s="289"/>
      <c r="J634" s="317"/>
      <c r="K634" s="287"/>
    </row>
    <row r="635" spans="1:11" ht="28.5" customHeight="1" x14ac:dyDescent="0.25">
      <c r="A635" s="113" t="s">
        <v>192</v>
      </c>
      <c r="B635" s="193"/>
      <c r="C635" s="200" t="s">
        <v>201</v>
      </c>
      <c r="D635" s="219"/>
      <c r="E635" s="46"/>
      <c r="F635" s="219">
        <v>5.79</v>
      </c>
      <c r="G635" s="46">
        <v>6.28</v>
      </c>
      <c r="H635" s="219">
        <v>26.29</v>
      </c>
      <c r="I635" s="46">
        <v>185.66</v>
      </c>
      <c r="J635" s="219">
        <v>0.67</v>
      </c>
      <c r="K635" s="50" t="s">
        <v>85</v>
      </c>
    </row>
    <row r="636" spans="1:11" ht="23.25" customHeight="1" x14ac:dyDescent="0.25">
      <c r="A636" s="113"/>
      <c r="B636" s="193" t="s">
        <v>71</v>
      </c>
      <c r="C636" s="200"/>
      <c r="D636" s="219">
        <v>18</v>
      </c>
      <c r="E636" s="46">
        <v>18</v>
      </c>
      <c r="F636" s="219"/>
      <c r="G636" s="46"/>
      <c r="H636" s="219"/>
      <c r="I636" s="46"/>
      <c r="J636" s="219"/>
      <c r="K636" s="50"/>
    </row>
    <row r="637" spans="1:11" ht="15" customHeight="1" x14ac:dyDescent="0.25">
      <c r="A637" s="113"/>
      <c r="B637" s="193" t="s">
        <v>19</v>
      </c>
      <c r="C637" s="200"/>
      <c r="D637" s="219">
        <v>123</v>
      </c>
      <c r="E637" s="46">
        <v>123</v>
      </c>
      <c r="F637" s="219"/>
      <c r="G637" s="46"/>
      <c r="H637" s="219"/>
      <c r="I637" s="46"/>
      <c r="J637" s="219"/>
      <c r="K637" s="50"/>
    </row>
    <row r="638" spans="1:11" ht="15" customHeight="1" x14ac:dyDescent="0.25">
      <c r="A638" s="113"/>
      <c r="B638" s="193" t="s">
        <v>21</v>
      </c>
      <c r="C638" s="200"/>
      <c r="D638" s="219">
        <v>2</v>
      </c>
      <c r="E638" s="46">
        <v>2</v>
      </c>
      <c r="F638" s="219"/>
      <c r="G638" s="46"/>
      <c r="H638" s="219"/>
      <c r="I638" s="46"/>
      <c r="J638" s="219"/>
      <c r="K638" s="50"/>
    </row>
    <row r="639" spans="1:11" ht="15" customHeight="1" x14ac:dyDescent="0.25">
      <c r="A639" s="113"/>
      <c r="B639" s="400" t="s">
        <v>172</v>
      </c>
      <c r="C639" s="200"/>
      <c r="D639" s="219">
        <v>0.4</v>
      </c>
      <c r="E639" s="46">
        <v>0.4</v>
      </c>
      <c r="F639" s="219"/>
      <c r="G639" s="46"/>
      <c r="H639" s="219"/>
      <c r="I639" s="46"/>
      <c r="J639" s="219"/>
      <c r="K639" s="50"/>
    </row>
    <row r="640" spans="1:11" ht="15" customHeight="1" x14ac:dyDescent="0.25">
      <c r="A640" s="113"/>
      <c r="B640" s="193" t="s">
        <v>22</v>
      </c>
      <c r="C640" s="200"/>
      <c r="D640" s="219">
        <v>3</v>
      </c>
      <c r="E640" s="46">
        <v>3</v>
      </c>
      <c r="F640" s="219"/>
      <c r="G640" s="46"/>
      <c r="H640" s="219"/>
      <c r="I640" s="46"/>
      <c r="J640" s="219"/>
      <c r="K640" s="50"/>
    </row>
    <row r="641" spans="1:11" ht="15" customHeight="1" x14ac:dyDescent="0.25">
      <c r="A641" s="113" t="s">
        <v>52</v>
      </c>
      <c r="B641" s="193"/>
      <c r="C641" s="200" t="s">
        <v>196</v>
      </c>
      <c r="D641" s="372"/>
      <c r="E641" s="175"/>
      <c r="F641" s="219">
        <v>3.6702000000000004</v>
      </c>
      <c r="G641" s="46">
        <v>3.1896</v>
      </c>
      <c r="H641" s="219">
        <v>10.87</v>
      </c>
      <c r="I641" s="46">
        <v>90.78</v>
      </c>
      <c r="J641" s="219">
        <v>1.43</v>
      </c>
      <c r="K641" s="50" t="s">
        <v>296</v>
      </c>
    </row>
    <row r="642" spans="1:11" ht="23.25" customHeight="1" x14ac:dyDescent="0.25">
      <c r="A642" s="113"/>
      <c r="B642" s="193" t="s">
        <v>53</v>
      </c>
      <c r="C642" s="200"/>
      <c r="D642" s="219">
        <v>2</v>
      </c>
      <c r="E642" s="46">
        <v>2</v>
      </c>
      <c r="F642" s="219"/>
      <c r="G642" s="46"/>
      <c r="H642" s="219"/>
      <c r="I642" s="46"/>
      <c r="J642" s="219"/>
      <c r="K642" s="50"/>
    </row>
    <row r="643" spans="1:11" ht="15" customHeight="1" x14ac:dyDescent="0.25">
      <c r="A643" s="113"/>
      <c r="B643" s="193" t="s">
        <v>21</v>
      </c>
      <c r="C643" s="200"/>
      <c r="D643" s="219">
        <v>6</v>
      </c>
      <c r="E643" s="46">
        <v>6</v>
      </c>
      <c r="F643" s="219"/>
      <c r="G643" s="46"/>
      <c r="H643" s="219"/>
      <c r="I643" s="46"/>
      <c r="J643" s="219"/>
      <c r="K643" s="50"/>
    </row>
    <row r="644" spans="1:11" ht="15" customHeight="1" x14ac:dyDescent="0.25">
      <c r="A644" s="113"/>
      <c r="B644" s="193" t="s">
        <v>19</v>
      </c>
      <c r="C644" s="200"/>
      <c r="D644" s="219">
        <v>110</v>
      </c>
      <c r="E644" s="46">
        <v>110</v>
      </c>
      <c r="F644" s="219"/>
      <c r="G644" s="46"/>
      <c r="H644" s="219"/>
      <c r="I644" s="46"/>
      <c r="J644" s="219"/>
      <c r="K644" s="50"/>
    </row>
    <row r="645" spans="1:11" ht="15" customHeight="1" x14ac:dyDescent="0.25">
      <c r="A645" s="113"/>
      <c r="B645" s="193" t="s">
        <v>20</v>
      </c>
      <c r="C645" s="200"/>
      <c r="D645" s="219">
        <v>80</v>
      </c>
      <c r="E645" s="46">
        <v>80</v>
      </c>
      <c r="F645" s="219"/>
      <c r="G645" s="46"/>
      <c r="H645" s="219"/>
      <c r="I645" s="46"/>
      <c r="J645" s="219"/>
      <c r="K645" s="50"/>
    </row>
    <row r="646" spans="1:11" ht="36" customHeight="1" x14ac:dyDescent="0.25">
      <c r="A646" s="113" t="s">
        <v>25</v>
      </c>
      <c r="B646" s="193"/>
      <c r="C646" s="149" t="s">
        <v>102</v>
      </c>
      <c r="D646" s="288"/>
      <c r="E646" s="175"/>
      <c r="F646" s="45">
        <v>1.915</v>
      </c>
      <c r="G646" s="46">
        <v>4.3549999999999995</v>
      </c>
      <c r="H646" s="219">
        <v>12.92</v>
      </c>
      <c r="I646" s="46">
        <v>98.5</v>
      </c>
      <c r="J646" s="255"/>
      <c r="K646" s="50" t="s">
        <v>248</v>
      </c>
    </row>
    <row r="647" spans="1:11" ht="23.25" customHeight="1" x14ac:dyDescent="0.25">
      <c r="A647" s="113"/>
      <c r="B647" s="193" t="s">
        <v>27</v>
      </c>
      <c r="C647" s="200"/>
      <c r="D647" s="45">
        <v>25</v>
      </c>
      <c r="E647" s="46">
        <v>25</v>
      </c>
      <c r="F647" s="176"/>
      <c r="G647" s="200"/>
      <c r="H647" s="255"/>
      <c r="I647" s="200"/>
      <c r="J647" s="255"/>
      <c r="K647" s="50"/>
    </row>
    <row r="648" spans="1:11" ht="15" customHeight="1" thickBot="1" x14ac:dyDescent="0.3">
      <c r="A648" s="113"/>
      <c r="B648" s="193" t="s">
        <v>22</v>
      </c>
      <c r="C648" s="200"/>
      <c r="D648" s="45">
        <v>5</v>
      </c>
      <c r="E648" s="46">
        <v>5</v>
      </c>
      <c r="F648" s="176" t="s">
        <v>3</v>
      </c>
      <c r="G648" s="200"/>
      <c r="H648" s="255"/>
      <c r="I648" s="200"/>
      <c r="J648" s="255"/>
      <c r="K648" s="50"/>
    </row>
    <row r="649" spans="1:11" ht="15" customHeight="1" thickBot="1" x14ac:dyDescent="0.3">
      <c r="A649" s="432" t="s">
        <v>28</v>
      </c>
      <c r="B649" s="293"/>
      <c r="C649" s="294">
        <f>143+186+30</f>
        <v>359</v>
      </c>
      <c r="D649" s="284"/>
      <c r="E649" s="283"/>
      <c r="F649" s="322">
        <f>SUM(F635:F648)</f>
        <v>11.3752</v>
      </c>
      <c r="G649" s="65">
        <f t="shared" ref="G649:J649" si="12">SUM(G635:G648)</f>
        <v>13.8246</v>
      </c>
      <c r="H649" s="322">
        <f t="shared" si="12"/>
        <v>50.08</v>
      </c>
      <c r="I649" s="65">
        <f t="shared" si="12"/>
        <v>374.94</v>
      </c>
      <c r="J649" s="322">
        <f t="shared" si="12"/>
        <v>2.1</v>
      </c>
      <c r="K649" s="295"/>
    </row>
    <row r="650" spans="1:11" ht="15.75" customHeight="1" x14ac:dyDescent="0.25">
      <c r="A650" s="113"/>
      <c r="B650" s="421" t="s">
        <v>29</v>
      </c>
      <c r="C650" s="149"/>
      <c r="D650" s="219"/>
      <c r="E650" s="108"/>
      <c r="F650" s="219"/>
      <c r="G650" s="46"/>
      <c r="H650" s="219"/>
      <c r="I650" s="108"/>
      <c r="J650" s="219"/>
      <c r="K650" s="50"/>
    </row>
    <row r="651" spans="1:11" ht="15" customHeight="1" thickBot="1" x14ac:dyDescent="0.3">
      <c r="A651" s="160" t="s">
        <v>420</v>
      </c>
      <c r="B651" s="231"/>
      <c r="C651" s="79">
        <v>200</v>
      </c>
      <c r="D651" s="224">
        <v>200</v>
      </c>
      <c r="E651" s="223">
        <v>200</v>
      </c>
      <c r="F651" s="232">
        <v>1</v>
      </c>
      <c r="G651" s="233">
        <v>0</v>
      </c>
      <c r="H651" s="232">
        <v>20.200000000000003</v>
      </c>
      <c r="I651" s="233">
        <v>84.800000000000011</v>
      </c>
      <c r="J651" s="232">
        <v>4</v>
      </c>
      <c r="K651" s="247" t="s">
        <v>303</v>
      </c>
    </row>
    <row r="652" spans="1:11" ht="21" customHeight="1" thickBot="1" x14ac:dyDescent="0.3">
      <c r="A652" s="432" t="s">
        <v>28</v>
      </c>
      <c r="B652" s="293"/>
      <c r="C652" s="294">
        <v>200</v>
      </c>
      <c r="D652" s="284"/>
      <c r="E652" s="377"/>
      <c r="F652" s="65">
        <f>F651</f>
        <v>1</v>
      </c>
      <c r="G652" s="65">
        <f>G651</f>
        <v>0</v>
      </c>
      <c r="H652" s="65">
        <f>H651</f>
        <v>20.200000000000003</v>
      </c>
      <c r="I652" s="65">
        <f>I651</f>
        <v>84.800000000000011</v>
      </c>
      <c r="J652" s="65">
        <f>J651</f>
        <v>4</v>
      </c>
      <c r="K652" s="295"/>
    </row>
    <row r="653" spans="1:11" ht="15.75" customHeight="1" x14ac:dyDescent="0.25">
      <c r="A653" s="431"/>
      <c r="B653" s="286" t="s">
        <v>30</v>
      </c>
      <c r="C653" s="312"/>
      <c r="D653" s="459"/>
      <c r="E653" s="383"/>
      <c r="F653" s="202"/>
      <c r="G653" s="108"/>
      <c r="H653" s="202"/>
      <c r="I653" s="108"/>
      <c r="J653" s="317"/>
      <c r="K653" s="297"/>
    </row>
    <row r="654" spans="1:11" ht="15" customHeight="1" x14ac:dyDescent="0.25">
      <c r="A654" s="253" t="s">
        <v>385</v>
      </c>
      <c r="B654" s="419"/>
      <c r="C654" s="200">
        <v>40</v>
      </c>
      <c r="D654" s="219"/>
      <c r="E654" s="46"/>
      <c r="F654" s="395">
        <v>0.56000000000000005</v>
      </c>
      <c r="G654" s="117">
        <v>4.0199999999999996</v>
      </c>
      <c r="H654" s="395">
        <v>2.92</v>
      </c>
      <c r="I654" s="117">
        <v>50.04</v>
      </c>
      <c r="J654" s="395"/>
      <c r="K654" s="125" t="s">
        <v>386</v>
      </c>
    </row>
    <row r="655" spans="1:11" ht="18.75" customHeight="1" x14ac:dyDescent="0.25">
      <c r="A655" s="253"/>
      <c r="B655" s="419" t="s">
        <v>108</v>
      </c>
      <c r="C655" s="200"/>
      <c r="D655" s="219">
        <v>13.76</v>
      </c>
      <c r="E655" s="46">
        <v>10</v>
      </c>
      <c r="F655" s="395"/>
      <c r="G655" s="117"/>
      <c r="H655" s="395"/>
      <c r="I655" s="117"/>
      <c r="J655" s="395"/>
      <c r="K655" s="200"/>
    </row>
    <row r="656" spans="1:11" ht="18.75" customHeight="1" x14ac:dyDescent="0.25">
      <c r="A656" s="253"/>
      <c r="B656" s="419" t="s">
        <v>356</v>
      </c>
      <c r="C656" s="200"/>
      <c r="D656" s="219">
        <v>10.199999999999999</v>
      </c>
      <c r="E656" s="46">
        <v>8</v>
      </c>
      <c r="F656" s="395"/>
      <c r="G656" s="117"/>
      <c r="H656" s="395"/>
      <c r="I656" s="117"/>
      <c r="J656" s="395"/>
      <c r="K656" s="200"/>
    </row>
    <row r="657" spans="1:11" ht="18.75" customHeight="1" x14ac:dyDescent="0.25">
      <c r="A657" s="253"/>
      <c r="B657" s="419" t="s">
        <v>66</v>
      </c>
      <c r="C657" s="200"/>
      <c r="D657" s="219">
        <v>7.56</v>
      </c>
      <c r="E657" s="46">
        <v>6</v>
      </c>
      <c r="F657" s="395"/>
      <c r="G657" s="117"/>
      <c r="H657" s="395"/>
      <c r="I657" s="117"/>
      <c r="J657" s="395"/>
      <c r="K657" s="200"/>
    </row>
    <row r="658" spans="1:11" ht="18.75" customHeight="1" x14ac:dyDescent="0.25">
      <c r="A658" s="253"/>
      <c r="B658" s="419" t="s">
        <v>379</v>
      </c>
      <c r="C658" s="200"/>
      <c r="D658" s="219">
        <v>11.5</v>
      </c>
      <c r="E658" s="46">
        <v>8</v>
      </c>
      <c r="F658" s="395"/>
      <c r="G658" s="117"/>
      <c r="H658" s="395"/>
      <c r="I658" s="117"/>
      <c r="J658" s="395"/>
      <c r="K658" s="200"/>
    </row>
    <row r="659" spans="1:11" ht="18.75" customHeight="1" x14ac:dyDescent="0.25">
      <c r="A659" s="253"/>
      <c r="B659" s="419" t="s">
        <v>86</v>
      </c>
      <c r="C659" s="200"/>
      <c r="D659" s="219">
        <v>7.16</v>
      </c>
      <c r="E659" s="46">
        <v>6</v>
      </c>
      <c r="F659" s="395"/>
      <c r="G659" s="117"/>
      <c r="H659" s="395"/>
      <c r="I659" s="117"/>
      <c r="J659" s="395"/>
      <c r="K659" s="200"/>
    </row>
    <row r="660" spans="1:11" ht="18.75" customHeight="1" x14ac:dyDescent="0.25">
      <c r="A660" s="253"/>
      <c r="B660" s="419" t="s">
        <v>107</v>
      </c>
      <c r="C660" s="200"/>
      <c r="D660" s="219">
        <v>2.4</v>
      </c>
      <c r="E660" s="46">
        <v>2.4</v>
      </c>
      <c r="F660" s="395"/>
      <c r="G660" s="117"/>
      <c r="H660" s="395"/>
      <c r="I660" s="117"/>
      <c r="J660" s="395"/>
      <c r="K660" s="200"/>
    </row>
    <row r="661" spans="1:11" s="227" customFormat="1" ht="51" customHeight="1" x14ac:dyDescent="0.25">
      <c r="A661" s="113" t="s">
        <v>426</v>
      </c>
      <c r="B661" s="193"/>
      <c r="C661" s="149" t="s">
        <v>236</v>
      </c>
      <c r="D661" s="219"/>
      <c r="E661" s="46"/>
      <c r="F661" s="219">
        <v>3.1837</v>
      </c>
      <c r="G661" s="46">
        <v>4.8923000000000005</v>
      </c>
      <c r="H661" s="219">
        <v>4.9959999999999987</v>
      </c>
      <c r="I661" s="46">
        <v>81.56</v>
      </c>
      <c r="J661" s="219">
        <v>9.5399999999999991</v>
      </c>
      <c r="K661" s="50" t="s">
        <v>310</v>
      </c>
    </row>
    <row r="662" spans="1:11" ht="17.25" customHeight="1" x14ac:dyDescent="0.25">
      <c r="A662" s="113"/>
      <c r="B662" s="193" t="s">
        <v>151</v>
      </c>
      <c r="C662" s="46"/>
      <c r="D662" s="219">
        <v>37.5</v>
      </c>
      <c r="E662" s="46">
        <v>30</v>
      </c>
      <c r="F662" s="219"/>
      <c r="G662" s="46"/>
      <c r="H662" s="219"/>
      <c r="I662" s="46"/>
      <c r="J662" s="219"/>
      <c r="K662" s="50"/>
    </row>
    <row r="663" spans="1:11" ht="15" customHeight="1" x14ac:dyDescent="0.25">
      <c r="A663" s="113"/>
      <c r="B663" s="193" t="s">
        <v>108</v>
      </c>
      <c r="C663" s="46"/>
      <c r="D663" s="219">
        <v>23.94</v>
      </c>
      <c r="E663" s="46">
        <v>18</v>
      </c>
      <c r="F663" s="219"/>
      <c r="G663" s="46"/>
      <c r="H663" s="219"/>
      <c r="I663" s="46"/>
      <c r="J663" s="372"/>
      <c r="K663" s="50"/>
    </row>
    <row r="664" spans="1:11" ht="15" customHeight="1" x14ac:dyDescent="0.25">
      <c r="A664" s="113"/>
      <c r="B664" s="193" t="s">
        <v>66</v>
      </c>
      <c r="C664" s="46"/>
      <c r="D664" s="219">
        <v>7.5</v>
      </c>
      <c r="E664" s="46">
        <v>6</v>
      </c>
      <c r="F664" s="219"/>
      <c r="G664" s="46"/>
      <c r="H664" s="219"/>
      <c r="I664" s="46"/>
      <c r="J664" s="372"/>
      <c r="K664" s="50"/>
    </row>
    <row r="665" spans="1:11" ht="15" customHeight="1" x14ac:dyDescent="0.25">
      <c r="A665" s="113"/>
      <c r="B665" s="193" t="s">
        <v>86</v>
      </c>
      <c r="C665" s="46"/>
      <c r="D665" s="219">
        <v>7.14</v>
      </c>
      <c r="E665" s="46">
        <v>6</v>
      </c>
      <c r="F665" s="219"/>
      <c r="G665" s="46"/>
      <c r="H665" s="219"/>
      <c r="I665" s="46"/>
      <c r="J665" s="372"/>
      <c r="K665" s="50"/>
    </row>
    <row r="666" spans="1:11" ht="15" customHeight="1" x14ac:dyDescent="0.25">
      <c r="A666" s="113"/>
      <c r="B666" s="193" t="s">
        <v>107</v>
      </c>
      <c r="C666" s="46"/>
      <c r="D666" s="219">
        <v>3</v>
      </c>
      <c r="E666" s="46">
        <v>3</v>
      </c>
      <c r="F666" s="219"/>
      <c r="G666" s="46"/>
      <c r="H666" s="219"/>
      <c r="I666" s="46"/>
      <c r="J666" s="372"/>
      <c r="K666" s="50"/>
    </row>
    <row r="667" spans="1:11" ht="15" customHeight="1" x14ac:dyDescent="0.25">
      <c r="A667" s="113"/>
      <c r="B667" s="400" t="s">
        <v>152</v>
      </c>
      <c r="C667" s="46"/>
      <c r="D667" s="219">
        <v>0.5</v>
      </c>
      <c r="E667" s="46">
        <v>0.5</v>
      </c>
      <c r="F667" s="219"/>
      <c r="G667" s="46"/>
      <c r="H667" s="219"/>
      <c r="I667" s="46"/>
      <c r="J667" s="372"/>
      <c r="K667" s="50"/>
    </row>
    <row r="668" spans="1:11" ht="15" customHeight="1" x14ac:dyDescent="0.25">
      <c r="A668" s="113"/>
      <c r="B668" s="193" t="s">
        <v>111</v>
      </c>
      <c r="C668" s="46"/>
      <c r="D668" s="219">
        <v>120</v>
      </c>
      <c r="E668" s="46">
        <v>120</v>
      </c>
      <c r="F668" s="219"/>
      <c r="G668" s="46"/>
      <c r="H668" s="219"/>
      <c r="I668" s="46"/>
      <c r="J668" s="372"/>
      <c r="K668" s="50"/>
    </row>
    <row r="669" spans="1:11" ht="15" customHeight="1" x14ac:dyDescent="0.25">
      <c r="A669" s="113"/>
      <c r="B669" s="222" t="s">
        <v>232</v>
      </c>
      <c r="C669" s="43"/>
      <c r="D669" s="224">
        <v>11.97</v>
      </c>
      <c r="E669" s="223">
        <v>11.4</v>
      </c>
      <c r="F669" s="219"/>
      <c r="G669" s="46"/>
      <c r="H669" s="219"/>
      <c r="I669" s="46"/>
      <c r="J669" s="372"/>
      <c r="K669" s="50"/>
    </row>
    <row r="670" spans="1:11" ht="15" customHeight="1" x14ac:dyDescent="0.25">
      <c r="A670" s="113"/>
      <c r="B670" s="222" t="s">
        <v>228</v>
      </c>
      <c r="C670" s="43"/>
      <c r="D670" s="224">
        <v>11.97</v>
      </c>
      <c r="E670" s="223">
        <v>11.4</v>
      </c>
      <c r="F670" s="219"/>
      <c r="G670" s="46"/>
      <c r="H670" s="219"/>
      <c r="I670" s="46"/>
      <c r="J670" s="372"/>
      <c r="K670" s="50"/>
    </row>
    <row r="671" spans="1:11" ht="15" customHeight="1" x14ac:dyDescent="0.25">
      <c r="A671" s="113"/>
      <c r="B671" s="222" t="s">
        <v>86</v>
      </c>
      <c r="C671" s="43"/>
      <c r="D671" s="224">
        <v>1.19</v>
      </c>
      <c r="E671" s="223">
        <v>1</v>
      </c>
      <c r="F671" s="219"/>
      <c r="G671" s="46"/>
      <c r="H671" s="219"/>
      <c r="I671" s="46"/>
      <c r="J671" s="372"/>
      <c r="K671" s="50"/>
    </row>
    <row r="672" spans="1:11" ht="15" customHeight="1" x14ac:dyDescent="0.25">
      <c r="A672" s="113"/>
      <c r="B672" s="222" t="s">
        <v>44</v>
      </c>
      <c r="C672" s="43"/>
      <c r="D672" s="224">
        <v>0.96</v>
      </c>
      <c r="E672" s="223">
        <v>0.8</v>
      </c>
      <c r="F672" s="219"/>
      <c r="G672" s="46"/>
      <c r="H672" s="219"/>
      <c r="I672" s="46"/>
      <c r="J672" s="372"/>
      <c r="K672" s="50"/>
    </row>
    <row r="673" spans="1:11" ht="15" customHeight="1" x14ac:dyDescent="0.25">
      <c r="A673" s="113"/>
      <c r="B673" s="222" t="s">
        <v>411</v>
      </c>
      <c r="C673" s="43"/>
      <c r="D673" s="224">
        <v>1</v>
      </c>
      <c r="E673" s="223">
        <v>1</v>
      </c>
      <c r="F673" s="219"/>
      <c r="G673" s="46"/>
      <c r="H673" s="219"/>
      <c r="I673" s="46"/>
      <c r="J673" s="372"/>
      <c r="K673" s="50"/>
    </row>
    <row r="674" spans="1:11" ht="15" customHeight="1" x14ac:dyDescent="0.25">
      <c r="A674" s="113"/>
      <c r="B674" s="230" t="s">
        <v>152</v>
      </c>
      <c r="C674" s="43"/>
      <c r="D674" s="224">
        <v>0.1</v>
      </c>
      <c r="E674" s="223">
        <v>0.1</v>
      </c>
      <c r="F674" s="219"/>
      <c r="G674" s="46"/>
      <c r="H674" s="219"/>
      <c r="I674" s="46"/>
      <c r="J674" s="372"/>
      <c r="K674" s="50"/>
    </row>
    <row r="675" spans="1:11" ht="15" customHeight="1" x14ac:dyDescent="0.25">
      <c r="A675" s="113"/>
      <c r="B675" s="222" t="s">
        <v>38</v>
      </c>
      <c r="C675" s="43"/>
      <c r="D675" s="224"/>
      <c r="E675" s="223">
        <v>14.3</v>
      </c>
      <c r="F675" s="219"/>
      <c r="G675" s="46"/>
      <c r="H675" s="219"/>
      <c r="I675" s="46"/>
      <c r="J675" s="372"/>
      <c r="K675" s="50"/>
    </row>
    <row r="676" spans="1:11" ht="15" customHeight="1" x14ac:dyDescent="0.25">
      <c r="A676" s="113"/>
      <c r="B676" s="222" t="s">
        <v>138</v>
      </c>
      <c r="C676" s="43"/>
      <c r="D676" s="224"/>
      <c r="E676" s="223">
        <v>10</v>
      </c>
      <c r="F676" s="219"/>
      <c r="G676" s="46"/>
      <c r="H676" s="219"/>
      <c r="I676" s="46"/>
      <c r="J676" s="372"/>
      <c r="K676" s="50"/>
    </row>
    <row r="677" spans="1:11" ht="15" customHeight="1" x14ac:dyDescent="0.25">
      <c r="A677" s="113"/>
      <c r="B677" s="193" t="s">
        <v>69</v>
      </c>
      <c r="C677" s="46"/>
      <c r="D677" s="219">
        <v>5</v>
      </c>
      <c r="E677" s="46">
        <v>5</v>
      </c>
      <c r="F677" s="219"/>
      <c r="G677" s="46"/>
      <c r="H677" s="219"/>
      <c r="I677" s="46"/>
      <c r="J677" s="372"/>
      <c r="K677" s="50"/>
    </row>
    <row r="678" spans="1:11" ht="31.5" customHeight="1" x14ac:dyDescent="0.25">
      <c r="A678" s="113" t="s">
        <v>388</v>
      </c>
      <c r="B678" s="194"/>
      <c r="C678" s="131" t="s">
        <v>427</v>
      </c>
      <c r="D678" s="219"/>
      <c r="E678" s="46"/>
      <c r="F678" s="215">
        <v>5.39</v>
      </c>
      <c r="G678" s="133">
        <v>5.32</v>
      </c>
      <c r="H678" s="215">
        <v>6.26</v>
      </c>
      <c r="I678" s="133">
        <v>94.39</v>
      </c>
      <c r="J678" s="215">
        <v>0.4</v>
      </c>
      <c r="K678" s="47" t="s">
        <v>393</v>
      </c>
    </row>
    <row r="679" spans="1:11" ht="27.75" customHeight="1" x14ac:dyDescent="0.25">
      <c r="A679" s="160"/>
      <c r="B679" s="193" t="s">
        <v>365</v>
      </c>
      <c r="C679" s="200"/>
      <c r="D679" s="219">
        <v>29.93</v>
      </c>
      <c r="E679" s="46">
        <v>28.5</v>
      </c>
      <c r="F679" s="194"/>
      <c r="G679" s="47"/>
      <c r="H679" s="194"/>
      <c r="I679" s="47"/>
      <c r="J679" s="246"/>
      <c r="K679" s="47"/>
    </row>
    <row r="680" spans="1:11" ht="15" customHeight="1" x14ac:dyDescent="0.25">
      <c r="A680" s="160"/>
      <c r="B680" s="193" t="s">
        <v>228</v>
      </c>
      <c r="C680" s="200"/>
      <c r="D680" s="219">
        <v>29.93</v>
      </c>
      <c r="E680" s="46">
        <v>28.5</v>
      </c>
      <c r="F680" s="194"/>
      <c r="G680" s="47"/>
      <c r="H680" s="194"/>
      <c r="I680" s="47"/>
      <c r="J680" s="194"/>
      <c r="K680" s="47"/>
    </row>
    <row r="681" spans="1:11" ht="15" customHeight="1" x14ac:dyDescent="0.25">
      <c r="A681" s="160"/>
      <c r="B681" s="193" t="s">
        <v>86</v>
      </c>
      <c r="C681" s="200"/>
      <c r="D681" s="219">
        <v>18</v>
      </c>
      <c r="E681" s="46">
        <v>15</v>
      </c>
      <c r="F681" s="194"/>
      <c r="G681" s="47"/>
      <c r="H681" s="194"/>
      <c r="I681" s="131"/>
      <c r="J681" s="246"/>
      <c r="K681" s="47"/>
    </row>
    <row r="682" spans="1:11" ht="15" customHeight="1" x14ac:dyDescent="0.25">
      <c r="A682" s="160"/>
      <c r="B682" s="400" t="s">
        <v>107</v>
      </c>
      <c r="C682" s="200"/>
      <c r="D682" s="219">
        <v>1.5</v>
      </c>
      <c r="E682" s="46">
        <v>1.5</v>
      </c>
      <c r="F682" s="194"/>
      <c r="G682" s="47"/>
      <c r="H682" s="194"/>
      <c r="I682" s="131"/>
      <c r="J682" s="246"/>
      <c r="K682" s="47"/>
    </row>
    <row r="683" spans="1:11" ht="15" customHeight="1" x14ac:dyDescent="0.25">
      <c r="A683" s="160"/>
      <c r="B683" s="400" t="s">
        <v>392</v>
      </c>
      <c r="C683" s="200"/>
      <c r="D683" s="219"/>
      <c r="E683" s="46">
        <v>7.5</v>
      </c>
      <c r="F683" s="194"/>
      <c r="G683" s="47"/>
      <c r="H683" s="194"/>
      <c r="I683" s="131"/>
      <c r="J683" s="246"/>
      <c r="K683" s="47"/>
    </row>
    <row r="684" spans="1:11" ht="15" customHeight="1" x14ac:dyDescent="0.25">
      <c r="A684" s="160"/>
      <c r="B684" s="193" t="s">
        <v>177</v>
      </c>
      <c r="C684" s="200"/>
      <c r="D684" s="219">
        <v>6</v>
      </c>
      <c r="E684" s="46">
        <v>6</v>
      </c>
      <c r="F684" s="194"/>
      <c r="G684" s="47"/>
      <c r="H684" s="194"/>
      <c r="I684" s="131"/>
      <c r="J684" s="246"/>
      <c r="K684" s="47"/>
    </row>
    <row r="685" spans="1:11" ht="15" customHeight="1" x14ac:dyDescent="0.25">
      <c r="A685" s="160"/>
      <c r="B685" s="193" t="s">
        <v>111</v>
      </c>
      <c r="C685" s="200"/>
      <c r="D685" s="219">
        <v>9</v>
      </c>
      <c r="E685" s="46">
        <v>9</v>
      </c>
      <c r="F685" s="194"/>
      <c r="G685" s="47"/>
      <c r="H685" s="194"/>
      <c r="I685" s="131"/>
      <c r="J685" s="246"/>
      <c r="K685" s="47"/>
    </row>
    <row r="686" spans="1:11" ht="15" customHeight="1" x14ac:dyDescent="0.25">
      <c r="A686" s="160"/>
      <c r="B686" s="193" t="s">
        <v>152</v>
      </c>
      <c r="C686" s="200"/>
      <c r="D686" s="219">
        <v>0.45</v>
      </c>
      <c r="E686" s="46">
        <v>0.45</v>
      </c>
      <c r="F686" s="194"/>
      <c r="G686" s="47"/>
      <c r="H686" s="194"/>
      <c r="I686" s="131"/>
      <c r="J686" s="246"/>
      <c r="K686" s="47"/>
    </row>
    <row r="687" spans="1:11" ht="15" customHeight="1" x14ac:dyDescent="0.25">
      <c r="A687" s="160"/>
      <c r="B687" s="193" t="s">
        <v>231</v>
      </c>
      <c r="C687" s="200"/>
      <c r="D687" s="219">
        <v>3</v>
      </c>
      <c r="E687" s="46">
        <v>3</v>
      </c>
      <c r="F687" s="194"/>
      <c r="G687" s="47"/>
      <c r="H687" s="194"/>
      <c r="I687" s="131"/>
      <c r="J687" s="246"/>
      <c r="K687" s="47"/>
    </row>
    <row r="688" spans="1:11" ht="15" customHeight="1" x14ac:dyDescent="0.25">
      <c r="A688" s="160"/>
      <c r="B688" s="193" t="s">
        <v>38</v>
      </c>
      <c r="C688" s="200"/>
      <c r="D688" s="219"/>
      <c r="E688" s="46">
        <v>54</v>
      </c>
      <c r="F688" s="194"/>
      <c r="G688" s="47"/>
      <c r="H688" s="194"/>
      <c r="I688" s="131"/>
      <c r="J688" s="246"/>
      <c r="K688" s="47"/>
    </row>
    <row r="689" spans="1:11" ht="15" customHeight="1" x14ac:dyDescent="0.25">
      <c r="A689" s="160"/>
      <c r="B689" s="193" t="s">
        <v>107</v>
      </c>
      <c r="C689" s="200"/>
      <c r="D689" s="219">
        <v>1.5</v>
      </c>
      <c r="E689" s="46">
        <v>1.5</v>
      </c>
      <c r="F689" s="194"/>
      <c r="G689" s="47"/>
      <c r="H689" s="194"/>
      <c r="I689" s="131"/>
      <c r="J689" s="246"/>
      <c r="K689" s="47"/>
    </row>
    <row r="690" spans="1:11" ht="15" customHeight="1" x14ac:dyDescent="0.25">
      <c r="A690" s="160"/>
      <c r="B690" s="193" t="s">
        <v>391</v>
      </c>
      <c r="C690" s="200"/>
      <c r="D690" s="219"/>
      <c r="E690" s="258">
        <v>45</v>
      </c>
      <c r="F690" s="194"/>
      <c r="G690" s="47"/>
      <c r="H690" s="194"/>
      <c r="I690" s="131"/>
      <c r="J690" s="246"/>
      <c r="K690" s="47"/>
    </row>
    <row r="691" spans="1:11" ht="15" customHeight="1" x14ac:dyDescent="0.25">
      <c r="A691" s="438"/>
      <c r="B691" s="239" t="s">
        <v>390</v>
      </c>
      <c r="C691" s="93"/>
      <c r="D691" s="398"/>
      <c r="E691" s="263"/>
      <c r="F691" s="239"/>
      <c r="G691" s="93"/>
      <c r="H691" s="239"/>
      <c r="I691" s="93"/>
      <c r="J691" s="239"/>
      <c r="K691" s="93"/>
    </row>
    <row r="692" spans="1:11" ht="15" customHeight="1" x14ac:dyDescent="0.25">
      <c r="A692" s="438"/>
      <c r="B692" s="193" t="s">
        <v>111</v>
      </c>
      <c r="C692" s="93"/>
      <c r="D692" s="240">
        <v>15</v>
      </c>
      <c r="E692" s="61">
        <v>15</v>
      </c>
      <c r="F692" s="239"/>
      <c r="G692" s="93"/>
      <c r="H692" s="239"/>
      <c r="I692" s="93"/>
      <c r="J692" s="239"/>
      <c r="K692" s="93"/>
    </row>
    <row r="693" spans="1:11" ht="15" customHeight="1" x14ac:dyDescent="0.25">
      <c r="A693" s="438"/>
      <c r="B693" s="239" t="s">
        <v>45</v>
      </c>
      <c r="C693" s="93"/>
      <c r="D693" s="240">
        <v>0.67500000000000004</v>
      </c>
      <c r="E693" s="61">
        <v>0.67500000000000004</v>
      </c>
      <c r="F693" s="239"/>
      <c r="G693" s="93"/>
      <c r="H693" s="239"/>
      <c r="I693" s="93"/>
      <c r="J693" s="239"/>
      <c r="K693" s="93"/>
    </row>
    <row r="694" spans="1:11" ht="15" customHeight="1" x14ac:dyDescent="0.25">
      <c r="A694" s="438"/>
      <c r="B694" s="239" t="s">
        <v>231</v>
      </c>
      <c r="C694" s="93"/>
      <c r="D694" s="240">
        <v>0.67500000000000004</v>
      </c>
      <c r="E694" s="61">
        <v>0.67500000000000004</v>
      </c>
      <c r="F694" s="239"/>
      <c r="G694" s="93"/>
      <c r="H694" s="239"/>
      <c r="I694" s="93"/>
      <c r="J694" s="239"/>
      <c r="K694" s="93"/>
    </row>
    <row r="695" spans="1:11" ht="15" customHeight="1" x14ac:dyDescent="0.25">
      <c r="A695" s="438"/>
      <c r="B695" s="239" t="s">
        <v>66</v>
      </c>
      <c r="C695" s="93"/>
      <c r="D695" s="240">
        <v>1.125</v>
      </c>
      <c r="E695" s="61">
        <v>0.9</v>
      </c>
      <c r="F695" s="239"/>
      <c r="G695" s="93"/>
      <c r="H695" s="239"/>
      <c r="I695" s="93"/>
      <c r="J695" s="239"/>
      <c r="K695" s="93"/>
    </row>
    <row r="696" spans="1:11" ht="15" customHeight="1" x14ac:dyDescent="0.25">
      <c r="A696" s="438"/>
      <c r="B696" s="239" t="s">
        <v>86</v>
      </c>
      <c r="C696" s="93"/>
      <c r="D696" s="240">
        <v>0.54</v>
      </c>
      <c r="E696" s="61">
        <v>0.45</v>
      </c>
      <c r="F696" s="239"/>
      <c r="G696" s="93"/>
      <c r="H696" s="239"/>
      <c r="I696" s="93"/>
      <c r="J696" s="239"/>
      <c r="K696" s="93"/>
    </row>
    <row r="697" spans="1:11" ht="15" customHeight="1" x14ac:dyDescent="0.25">
      <c r="A697" s="438"/>
      <c r="B697" s="239" t="s">
        <v>117</v>
      </c>
      <c r="C697" s="93"/>
      <c r="D697" s="240">
        <v>0.95</v>
      </c>
      <c r="E697" s="61">
        <v>0.95</v>
      </c>
      <c r="F697" s="239"/>
      <c r="G697" s="93"/>
      <c r="H697" s="239"/>
      <c r="I697" s="93"/>
      <c r="J697" s="239"/>
      <c r="K697" s="93"/>
    </row>
    <row r="698" spans="1:11" ht="15" customHeight="1" x14ac:dyDescent="0.25">
      <c r="A698" s="438"/>
      <c r="B698" s="239" t="s">
        <v>107</v>
      </c>
      <c r="C698" s="93"/>
      <c r="D698" s="240">
        <v>0.2</v>
      </c>
      <c r="E698" s="61">
        <v>0.2</v>
      </c>
      <c r="F698" s="239"/>
      <c r="G698" s="93"/>
      <c r="H698" s="239"/>
      <c r="I698" s="93"/>
      <c r="J698" s="239"/>
      <c r="K698" s="93"/>
    </row>
    <row r="699" spans="1:11" ht="15" customHeight="1" x14ac:dyDescent="0.25">
      <c r="A699" s="438"/>
      <c r="B699" s="239" t="s">
        <v>152</v>
      </c>
      <c r="C699" s="93"/>
      <c r="D699" s="240">
        <v>0.15</v>
      </c>
      <c r="E699" s="61">
        <v>0.15</v>
      </c>
      <c r="F699" s="239"/>
      <c r="G699" s="93"/>
      <c r="H699" s="239"/>
      <c r="I699" s="93"/>
      <c r="J699" s="239"/>
      <c r="K699" s="93"/>
    </row>
    <row r="700" spans="1:11" ht="15" customHeight="1" x14ac:dyDescent="0.25">
      <c r="A700" s="438"/>
      <c r="B700" s="239" t="s">
        <v>48</v>
      </c>
      <c r="C700" s="93"/>
      <c r="D700" s="240">
        <v>0.15</v>
      </c>
      <c r="E700" s="61">
        <v>0.15</v>
      </c>
      <c r="F700" s="239"/>
      <c r="G700" s="93"/>
      <c r="H700" s="239"/>
      <c r="I700" s="93"/>
      <c r="J700" s="239"/>
      <c r="K700" s="93"/>
    </row>
    <row r="701" spans="1:11" ht="15" customHeight="1" x14ac:dyDescent="0.25">
      <c r="A701" s="438"/>
      <c r="B701" s="239" t="s">
        <v>389</v>
      </c>
      <c r="C701" s="93"/>
      <c r="D701" s="398"/>
      <c r="E701" s="369">
        <v>15</v>
      </c>
      <c r="F701" s="239"/>
      <c r="G701" s="93"/>
      <c r="H701" s="239"/>
      <c r="I701" s="93"/>
      <c r="J701" s="239"/>
      <c r="K701" s="93"/>
    </row>
    <row r="702" spans="1:11" ht="36" customHeight="1" x14ac:dyDescent="0.25">
      <c r="A702" s="164" t="s">
        <v>462</v>
      </c>
      <c r="B702" s="164"/>
      <c r="C702" s="87">
        <v>110</v>
      </c>
      <c r="D702" s="242"/>
      <c r="E702" s="337"/>
      <c r="F702" s="491">
        <v>9.9600000000000009</v>
      </c>
      <c r="G702" s="87">
        <v>2.48</v>
      </c>
      <c r="H702" s="491">
        <v>25.64</v>
      </c>
      <c r="I702" s="87">
        <v>163.9</v>
      </c>
      <c r="J702" s="491"/>
      <c r="K702" s="165" t="s">
        <v>464</v>
      </c>
    </row>
    <row r="703" spans="1:11" ht="15" customHeight="1" x14ac:dyDescent="0.25">
      <c r="A703" s="164"/>
      <c r="B703" s="164" t="s">
        <v>463</v>
      </c>
      <c r="C703" s="165"/>
      <c r="D703" s="473">
        <v>56.1</v>
      </c>
      <c r="E703" s="86">
        <v>55</v>
      </c>
      <c r="F703" s="164"/>
      <c r="G703" s="165"/>
      <c r="H703" s="164"/>
      <c r="I703" s="165"/>
      <c r="J703" s="164"/>
      <c r="K703" s="165"/>
    </row>
    <row r="704" spans="1:11" ht="15" customHeight="1" x14ac:dyDescent="0.25">
      <c r="A704" s="164"/>
      <c r="B704" s="164" t="s">
        <v>167</v>
      </c>
      <c r="C704" s="165"/>
      <c r="D704" s="473">
        <v>0.4</v>
      </c>
      <c r="E704" s="86">
        <v>0.4</v>
      </c>
      <c r="F704" s="164"/>
      <c r="G704" s="165"/>
      <c r="H704" s="164"/>
      <c r="I704" s="165"/>
      <c r="J704" s="164"/>
      <c r="K704" s="165"/>
    </row>
    <row r="705" spans="1:11" ht="15" customHeight="1" x14ac:dyDescent="0.25">
      <c r="A705" s="164"/>
      <c r="B705" s="164" t="s">
        <v>111</v>
      </c>
      <c r="C705" s="165"/>
      <c r="D705" s="473">
        <v>138</v>
      </c>
      <c r="E705" s="86">
        <v>138</v>
      </c>
      <c r="F705" s="164"/>
      <c r="G705" s="165"/>
      <c r="H705" s="164"/>
      <c r="I705" s="165"/>
      <c r="J705" s="164"/>
      <c r="K705" s="165"/>
    </row>
    <row r="706" spans="1:11" ht="15" customHeight="1" x14ac:dyDescent="0.25">
      <c r="A706" s="164"/>
      <c r="B706" s="164" t="s">
        <v>22</v>
      </c>
      <c r="C706" s="165"/>
      <c r="D706" s="473">
        <v>2</v>
      </c>
      <c r="E706" s="86">
        <v>2</v>
      </c>
      <c r="F706" s="164"/>
      <c r="G706" s="165"/>
      <c r="H706" s="164"/>
      <c r="I706" s="165"/>
      <c r="J706" s="164"/>
      <c r="K706" s="165"/>
    </row>
    <row r="707" spans="1:11" ht="18.75" customHeight="1" x14ac:dyDescent="0.25">
      <c r="A707" s="44" t="s">
        <v>244</v>
      </c>
      <c r="B707" s="193"/>
      <c r="C707" s="200">
        <v>150</v>
      </c>
      <c r="D707" s="219"/>
      <c r="E707" s="46"/>
      <c r="F707" s="219">
        <v>0.35</v>
      </c>
      <c r="G707" s="46">
        <v>1.4999999999999999E-2</v>
      </c>
      <c r="H707" s="219">
        <v>13.83</v>
      </c>
      <c r="I707" s="46">
        <v>56.83</v>
      </c>
      <c r="J707" s="395">
        <v>0</v>
      </c>
      <c r="K707" s="50" t="s">
        <v>118</v>
      </c>
    </row>
    <row r="708" spans="1:11" ht="21.75" customHeight="1" x14ac:dyDescent="0.25">
      <c r="A708" s="44"/>
      <c r="B708" s="193" t="s">
        <v>245</v>
      </c>
      <c r="C708" s="200"/>
      <c r="D708" s="219">
        <v>15.3</v>
      </c>
      <c r="E708" s="46">
        <v>15</v>
      </c>
      <c r="F708" s="219"/>
      <c r="G708" s="46"/>
      <c r="H708" s="219"/>
      <c r="I708" s="46"/>
      <c r="J708" s="395"/>
      <c r="K708" s="50"/>
    </row>
    <row r="709" spans="1:11" ht="34.5" customHeight="1" x14ac:dyDescent="0.25">
      <c r="A709" s="44"/>
      <c r="B709" s="193" t="s">
        <v>159</v>
      </c>
      <c r="C709" s="200"/>
      <c r="D709" s="219"/>
      <c r="E709" s="46">
        <v>24</v>
      </c>
      <c r="F709" s="219"/>
      <c r="G709" s="46"/>
      <c r="H709" s="219"/>
      <c r="I709" s="46"/>
      <c r="J709" s="395"/>
      <c r="K709" s="50"/>
    </row>
    <row r="710" spans="1:11" ht="21.75" customHeight="1" x14ac:dyDescent="0.25">
      <c r="A710" s="44"/>
      <c r="B710" s="193" t="s">
        <v>111</v>
      </c>
      <c r="C710" s="200"/>
      <c r="D710" s="219">
        <v>152</v>
      </c>
      <c r="E710" s="46">
        <v>152</v>
      </c>
      <c r="F710" s="219"/>
      <c r="G710" s="46"/>
      <c r="H710" s="219"/>
      <c r="I710" s="46"/>
      <c r="J710" s="395"/>
      <c r="K710" s="50"/>
    </row>
    <row r="711" spans="1:11" ht="15" customHeight="1" x14ac:dyDescent="0.25">
      <c r="A711" s="44"/>
      <c r="B711" s="193" t="s">
        <v>48</v>
      </c>
      <c r="C711" s="200"/>
      <c r="D711" s="219">
        <v>5</v>
      </c>
      <c r="E711" s="46">
        <v>5</v>
      </c>
      <c r="F711" s="219"/>
      <c r="G711" s="46"/>
      <c r="H711" s="219"/>
      <c r="I711" s="46"/>
      <c r="J711" s="395"/>
      <c r="K711" s="50"/>
    </row>
    <row r="712" spans="1:11" ht="37.5" customHeight="1" thickBot="1" x14ac:dyDescent="0.3">
      <c r="A712" s="113" t="s">
        <v>166</v>
      </c>
      <c r="B712" s="193"/>
      <c r="C712" s="200">
        <v>35</v>
      </c>
      <c r="D712" s="219">
        <v>35</v>
      </c>
      <c r="E712" s="46">
        <v>35</v>
      </c>
      <c r="F712" s="219">
        <v>2.3076923076923075</v>
      </c>
      <c r="G712" s="127">
        <v>0.41958041958041958</v>
      </c>
      <c r="H712" s="205">
        <v>13.846153846153847</v>
      </c>
      <c r="I712" s="127">
        <v>69.230769230769241</v>
      </c>
      <c r="J712" s="323"/>
      <c r="K712" s="238" t="s">
        <v>300</v>
      </c>
    </row>
    <row r="713" spans="1:11" ht="22.5" customHeight="1" thickBot="1" x14ac:dyDescent="0.3">
      <c r="A713" s="432" t="s">
        <v>28</v>
      </c>
      <c r="B713" s="293"/>
      <c r="C713" s="300">
        <f>C654+165+60+C702+C707+C712</f>
        <v>560</v>
      </c>
      <c r="D713" s="284"/>
      <c r="E713" s="283"/>
      <c r="F713" s="322">
        <f>SUM(F653:F712)</f>
        <v>21.751392307692306</v>
      </c>
      <c r="G713" s="65">
        <f>SUM(G653:G712)</f>
        <v>17.14688041958042</v>
      </c>
      <c r="H713" s="322">
        <f>SUM(H653:H712)</f>
        <v>67.492153846153855</v>
      </c>
      <c r="I713" s="65">
        <f>SUM(I653:I712)</f>
        <v>515.9507692307692</v>
      </c>
      <c r="J713" s="322">
        <f>SUM(J653:J712)</f>
        <v>9.94</v>
      </c>
      <c r="K713" s="295"/>
    </row>
    <row r="714" spans="1:11" ht="30" customHeight="1" x14ac:dyDescent="0.25">
      <c r="A714" s="442"/>
      <c r="B714" s="404" t="s">
        <v>202</v>
      </c>
      <c r="C714" s="339"/>
      <c r="D714" s="219"/>
      <c r="E714" s="46"/>
      <c r="F714" s="340"/>
      <c r="G714" s="325"/>
      <c r="H714" s="424"/>
      <c r="I714" s="325"/>
      <c r="J714" s="424"/>
      <c r="K714" s="50"/>
    </row>
    <row r="715" spans="1:11" ht="30" customHeight="1" x14ac:dyDescent="0.25">
      <c r="A715" s="414" t="s">
        <v>123</v>
      </c>
      <c r="B715" s="411"/>
      <c r="C715" s="87">
        <v>150</v>
      </c>
      <c r="D715" s="370"/>
      <c r="E715" s="86"/>
      <c r="F715" s="370">
        <v>4.3499999999999996</v>
      </c>
      <c r="G715" s="86">
        <v>3.75</v>
      </c>
      <c r="H715" s="370">
        <v>6.3</v>
      </c>
      <c r="I715" s="86">
        <v>76</v>
      </c>
      <c r="J715" s="370">
        <v>0.45</v>
      </c>
      <c r="K715" s="50" t="s">
        <v>114</v>
      </c>
    </row>
    <row r="716" spans="1:11" ht="30" customHeight="1" x14ac:dyDescent="0.25">
      <c r="A716" s="100" t="s">
        <v>465</v>
      </c>
      <c r="B716" s="193" t="s">
        <v>129</v>
      </c>
      <c r="C716" s="87"/>
      <c r="D716" s="370">
        <v>155</v>
      </c>
      <c r="E716" s="86">
        <v>150</v>
      </c>
      <c r="F716" s="370"/>
      <c r="G716" s="86"/>
      <c r="H716" s="370"/>
      <c r="I716" s="86"/>
      <c r="J716" s="370"/>
      <c r="K716" s="50"/>
    </row>
    <row r="717" spans="1:11" ht="30" customHeight="1" x14ac:dyDescent="0.25">
      <c r="A717" s="113" t="s">
        <v>214</v>
      </c>
      <c r="B717" s="193"/>
      <c r="C717" s="200" t="s">
        <v>158</v>
      </c>
      <c r="D717" s="372"/>
      <c r="E717" s="175"/>
      <c r="F717" s="219">
        <v>16.73</v>
      </c>
      <c r="G717" s="46">
        <v>11.84</v>
      </c>
      <c r="H717" s="219">
        <v>39.76</v>
      </c>
      <c r="I717" s="46">
        <v>330.5</v>
      </c>
      <c r="J717" s="219">
        <v>0.21</v>
      </c>
      <c r="K717" s="50" t="s">
        <v>249</v>
      </c>
    </row>
    <row r="718" spans="1:11" ht="23.25" customHeight="1" x14ac:dyDescent="0.25">
      <c r="A718" s="113"/>
      <c r="B718" s="193" t="s">
        <v>59</v>
      </c>
      <c r="C718" s="50"/>
      <c r="D718" s="219">
        <v>94.82</v>
      </c>
      <c r="E718" s="46">
        <v>93.5</v>
      </c>
      <c r="F718" s="372"/>
      <c r="G718" s="175"/>
      <c r="H718" s="372"/>
      <c r="I718" s="175"/>
      <c r="J718" s="372"/>
      <c r="K718" s="50"/>
    </row>
    <row r="719" spans="1:11" ht="23.25" customHeight="1" x14ac:dyDescent="0.25">
      <c r="A719" s="113"/>
      <c r="B719" s="193" t="s">
        <v>174</v>
      </c>
      <c r="C719" s="50"/>
      <c r="D719" s="219">
        <v>8.8000000000000007</v>
      </c>
      <c r="E719" s="46">
        <v>8.8000000000000007</v>
      </c>
      <c r="F719" s="372"/>
      <c r="G719" s="175"/>
      <c r="H719" s="372"/>
      <c r="I719" s="175"/>
      <c r="J719" s="372"/>
      <c r="K719" s="50"/>
    </row>
    <row r="720" spans="1:11" ht="23.25" customHeight="1" x14ac:dyDescent="0.25">
      <c r="A720" s="113"/>
      <c r="B720" s="193" t="s">
        <v>32</v>
      </c>
      <c r="C720" s="50"/>
      <c r="D720" s="219">
        <v>5.28</v>
      </c>
      <c r="E720" s="46">
        <v>4.4000000000000004</v>
      </c>
      <c r="F720" s="372"/>
      <c r="G720" s="175"/>
      <c r="H720" s="372"/>
      <c r="I720" s="175"/>
      <c r="J720" s="372"/>
      <c r="K720" s="50"/>
    </row>
    <row r="721" spans="1:11" ht="23.25" customHeight="1" x14ac:dyDescent="0.25">
      <c r="A721" s="113"/>
      <c r="B721" s="193" t="s">
        <v>173</v>
      </c>
      <c r="C721" s="50"/>
      <c r="D721" s="219">
        <v>8.8000000000000007</v>
      </c>
      <c r="E721" s="46">
        <v>8.8000000000000007</v>
      </c>
      <c r="F721" s="372"/>
      <c r="G721" s="175"/>
      <c r="H721" s="372"/>
      <c r="I721" s="175"/>
      <c r="J721" s="372"/>
      <c r="K721" s="50"/>
    </row>
    <row r="722" spans="1:11" ht="23.25" customHeight="1" x14ac:dyDescent="0.25">
      <c r="A722" s="113"/>
      <c r="B722" s="193" t="s">
        <v>172</v>
      </c>
      <c r="C722" s="50"/>
      <c r="D722" s="219">
        <v>0.4</v>
      </c>
      <c r="E722" s="46">
        <v>0.4</v>
      </c>
      <c r="F722" s="372"/>
      <c r="G722" s="175"/>
      <c r="H722" s="372"/>
      <c r="I722" s="175"/>
      <c r="J722" s="372"/>
      <c r="K722" s="50"/>
    </row>
    <row r="723" spans="1:11" ht="23.25" customHeight="1" x14ac:dyDescent="0.25">
      <c r="A723" s="113"/>
      <c r="B723" s="193" t="s">
        <v>22</v>
      </c>
      <c r="C723" s="50"/>
      <c r="D723" s="219">
        <v>4.4000000000000004</v>
      </c>
      <c r="E723" s="46">
        <v>4.4000000000000004</v>
      </c>
      <c r="F723" s="372"/>
      <c r="G723" s="175"/>
      <c r="H723" s="372"/>
      <c r="I723" s="175"/>
      <c r="J723" s="372"/>
      <c r="K723" s="50"/>
    </row>
    <row r="724" spans="1:11" ht="23.25" customHeight="1" x14ac:dyDescent="0.25">
      <c r="A724" s="113"/>
      <c r="B724" s="193" t="s">
        <v>37</v>
      </c>
      <c r="C724" s="50"/>
      <c r="D724" s="219">
        <v>4.4000000000000004</v>
      </c>
      <c r="E724" s="46">
        <v>4.4000000000000004</v>
      </c>
      <c r="F724" s="372"/>
      <c r="G724" s="175"/>
      <c r="H724" s="372"/>
      <c r="I724" s="175"/>
      <c r="J724" s="372"/>
      <c r="K724" s="50"/>
    </row>
    <row r="725" spans="1:11" ht="23.25" customHeight="1" x14ac:dyDescent="0.25">
      <c r="A725" s="113"/>
      <c r="B725" s="193" t="s">
        <v>56</v>
      </c>
      <c r="C725" s="50"/>
      <c r="D725" s="219">
        <v>4.4000000000000004</v>
      </c>
      <c r="E725" s="46">
        <v>4.4000000000000004</v>
      </c>
      <c r="F725" s="372"/>
      <c r="G725" s="175"/>
      <c r="H725" s="372"/>
      <c r="I725" s="175"/>
      <c r="J725" s="372"/>
      <c r="K725" s="50"/>
    </row>
    <row r="726" spans="1:11" ht="23.25" customHeight="1" x14ac:dyDescent="0.25">
      <c r="A726" s="113"/>
      <c r="B726" s="193" t="s">
        <v>160</v>
      </c>
      <c r="C726" s="50"/>
      <c r="D726" s="219">
        <v>20.399999999999999</v>
      </c>
      <c r="E726" s="46">
        <v>20</v>
      </c>
      <c r="F726" s="372"/>
      <c r="G726" s="175"/>
      <c r="H726" s="372"/>
      <c r="I726" s="175"/>
      <c r="J726" s="372"/>
      <c r="K726" s="50"/>
    </row>
    <row r="727" spans="1:11" ht="15" customHeight="1" x14ac:dyDescent="0.25">
      <c r="A727" s="113" t="s">
        <v>103</v>
      </c>
      <c r="B727" s="193"/>
      <c r="C727" s="149" t="s">
        <v>136</v>
      </c>
      <c r="D727" s="219"/>
      <c r="E727" s="46"/>
      <c r="F727" s="219">
        <v>5.2999999999999999E-2</v>
      </c>
      <c r="G727" s="46">
        <v>1.4999999999999999E-2</v>
      </c>
      <c r="H727" s="219">
        <v>5.0199999999999996</v>
      </c>
      <c r="I727" s="46">
        <v>20.079999999999998</v>
      </c>
      <c r="J727" s="219">
        <v>0.02</v>
      </c>
      <c r="K727" s="50" t="s">
        <v>293</v>
      </c>
    </row>
    <row r="728" spans="1:11" ht="23.25" customHeight="1" x14ac:dyDescent="0.25">
      <c r="A728" s="113"/>
      <c r="B728" s="193" t="s">
        <v>165</v>
      </c>
      <c r="C728" s="149"/>
      <c r="D728" s="219">
        <v>0.4</v>
      </c>
      <c r="E728" s="46">
        <v>0.4</v>
      </c>
      <c r="F728" s="219"/>
      <c r="G728" s="46"/>
      <c r="H728" s="219"/>
      <c r="I728" s="46"/>
      <c r="J728" s="219"/>
      <c r="K728" s="50"/>
    </row>
    <row r="729" spans="1:11" ht="15" customHeight="1" x14ac:dyDescent="0.25">
      <c r="A729" s="113"/>
      <c r="B729" s="193" t="s">
        <v>21</v>
      </c>
      <c r="C729" s="149"/>
      <c r="D729" s="219">
        <v>5</v>
      </c>
      <c r="E729" s="46">
        <v>5</v>
      </c>
      <c r="F729" s="219"/>
      <c r="G729" s="46"/>
      <c r="H729" s="219"/>
      <c r="I729" s="46"/>
      <c r="J729" s="219"/>
      <c r="K729" s="50"/>
    </row>
    <row r="730" spans="1:11" ht="15" customHeight="1" thickBot="1" x14ac:dyDescent="0.3">
      <c r="A730" s="113"/>
      <c r="B730" s="193" t="s">
        <v>20</v>
      </c>
      <c r="C730" s="149"/>
      <c r="D730" s="219">
        <v>150</v>
      </c>
      <c r="E730" s="46">
        <v>150</v>
      </c>
      <c r="F730" s="219"/>
      <c r="G730" s="46"/>
      <c r="H730" s="219"/>
      <c r="I730" s="46"/>
      <c r="J730" s="219"/>
      <c r="K730" s="50"/>
    </row>
    <row r="731" spans="1:11" ht="24" customHeight="1" thickBot="1" x14ac:dyDescent="0.3">
      <c r="A731" s="432" t="s">
        <v>28</v>
      </c>
      <c r="B731" s="293"/>
      <c r="C731" s="294">
        <f>C715+130+155</f>
        <v>435</v>
      </c>
      <c r="D731" s="284"/>
      <c r="E731" s="283"/>
      <c r="F731" s="65">
        <f>SUM(F714:F730)</f>
        <v>21.132999999999999</v>
      </c>
      <c r="G731" s="65">
        <f>SUM(G714:G730)</f>
        <v>15.605</v>
      </c>
      <c r="H731" s="65">
        <f>SUM(H714:H730)</f>
        <v>51.08</v>
      </c>
      <c r="I731" s="65">
        <f>SUM(I714:I730)</f>
        <v>426.58</v>
      </c>
      <c r="J731" s="65">
        <f>SUM(J714:J730)</f>
        <v>0.68</v>
      </c>
      <c r="K731" s="295"/>
    </row>
    <row r="732" spans="1:11" ht="21.75" customHeight="1" thickBot="1" x14ac:dyDescent="0.3">
      <c r="A732" s="441" t="s">
        <v>49</v>
      </c>
      <c r="B732" s="280"/>
      <c r="C732" s="425">
        <f>C649+C652+C713+C731</f>
        <v>1554</v>
      </c>
      <c r="D732" s="331"/>
      <c r="E732" s="341"/>
      <c r="F732" s="341">
        <f>F649+F652+F713+F731</f>
        <v>55.259592307692301</v>
      </c>
      <c r="G732" s="341">
        <f>G649+G652+G713+G731</f>
        <v>46.57648041958042</v>
      </c>
      <c r="H732" s="341">
        <f>H649+H652+H713+H731</f>
        <v>188.85215384615384</v>
      </c>
      <c r="I732" s="341">
        <f>I649+I652+I713+I731</f>
        <v>1402.2707692307692</v>
      </c>
      <c r="J732" s="341">
        <f>J649+J652+J713+J731</f>
        <v>16.72</v>
      </c>
      <c r="K732" s="330"/>
    </row>
    <row r="733" spans="1:11" ht="15.75" customHeight="1" x14ac:dyDescent="0.25">
      <c r="A733" s="352"/>
      <c r="C733" s="343"/>
      <c r="F733" s="316"/>
      <c r="G733" s="316"/>
      <c r="H733" s="316"/>
      <c r="I733" s="316"/>
      <c r="K733" s="48"/>
    </row>
    <row r="734" spans="1:11" ht="15" customHeight="1" thickBot="1" x14ac:dyDescent="0.3">
      <c r="A734" s="352" t="s">
        <v>181</v>
      </c>
      <c r="B734" s="279"/>
      <c r="C734" s="280"/>
      <c r="D734" s="351"/>
      <c r="K734" s="279"/>
    </row>
    <row r="735" spans="1:11" ht="32.25" customHeight="1" thickBot="1" x14ac:dyDescent="0.3">
      <c r="A735" s="501" t="s">
        <v>257</v>
      </c>
      <c r="B735" s="503" t="s">
        <v>432</v>
      </c>
      <c r="C735" s="503" t="s">
        <v>428</v>
      </c>
      <c r="D735" s="458" t="s">
        <v>429</v>
      </c>
      <c r="E735" s="108" t="s">
        <v>430</v>
      </c>
      <c r="F735" s="496" t="s">
        <v>5</v>
      </c>
      <c r="G735" s="497"/>
      <c r="H735" s="498"/>
      <c r="I735" s="201" t="s">
        <v>431</v>
      </c>
      <c r="J735" s="201" t="s">
        <v>6</v>
      </c>
      <c r="K735" s="199" t="s">
        <v>7</v>
      </c>
    </row>
    <row r="736" spans="1:11" ht="23.25" customHeight="1" thickBot="1" x14ac:dyDescent="0.3">
      <c r="A736" s="502"/>
      <c r="B736" s="504"/>
      <c r="C736" s="504"/>
      <c r="D736" s="283" t="s">
        <v>8</v>
      </c>
      <c r="E736" s="283" t="s">
        <v>9</v>
      </c>
      <c r="F736" s="283" t="s">
        <v>10</v>
      </c>
      <c r="G736" s="283" t="s">
        <v>11</v>
      </c>
      <c r="H736" s="285" t="s">
        <v>12</v>
      </c>
      <c r="I736" s="285" t="s">
        <v>13</v>
      </c>
      <c r="J736" s="285" t="s">
        <v>14</v>
      </c>
      <c r="K736" s="295"/>
    </row>
    <row r="737" spans="1:11" ht="15.75" customHeight="1" x14ac:dyDescent="0.25">
      <c r="A737" s="431"/>
      <c r="B737" s="286" t="s">
        <v>15</v>
      </c>
      <c r="C737" s="199"/>
      <c r="D737" s="459"/>
      <c r="E737" s="289"/>
      <c r="F737" s="317"/>
      <c r="G737" s="289"/>
      <c r="H737" s="317"/>
      <c r="I737" s="289"/>
      <c r="J737" s="317"/>
      <c r="K737" s="50"/>
    </row>
    <row r="738" spans="1:11" ht="29.25" customHeight="1" x14ac:dyDescent="0.25">
      <c r="A738" s="44" t="s">
        <v>187</v>
      </c>
      <c r="B738" s="193"/>
      <c r="C738" s="200" t="s">
        <v>201</v>
      </c>
      <c r="D738" s="219"/>
      <c r="E738" s="46"/>
      <c r="F738" s="219">
        <v>3.83</v>
      </c>
      <c r="G738" s="46">
        <v>2.34</v>
      </c>
      <c r="H738" s="219">
        <v>19.454999999999998</v>
      </c>
      <c r="I738" s="46">
        <v>117.34</v>
      </c>
      <c r="J738" s="219">
        <v>0</v>
      </c>
      <c r="K738" s="50" t="s">
        <v>141</v>
      </c>
    </row>
    <row r="739" spans="1:11" ht="23.25" customHeight="1" x14ac:dyDescent="0.25">
      <c r="A739" s="44"/>
      <c r="B739" s="193" t="s">
        <v>433</v>
      </c>
      <c r="C739" s="200"/>
      <c r="D739" s="219">
        <v>17.7</v>
      </c>
      <c r="E739" s="46">
        <v>17.7</v>
      </c>
      <c r="F739" s="219"/>
      <c r="G739" s="46"/>
      <c r="H739" s="219"/>
      <c r="I739" s="46"/>
      <c r="J739" s="219"/>
      <c r="K739" s="50"/>
    </row>
    <row r="740" spans="1:11" ht="15" customHeight="1" x14ac:dyDescent="0.25">
      <c r="A740" s="44"/>
      <c r="B740" s="193" t="s">
        <v>132</v>
      </c>
      <c r="C740" s="200"/>
      <c r="D740" s="219">
        <v>70</v>
      </c>
      <c r="E740" s="46">
        <v>70</v>
      </c>
      <c r="F740" s="219"/>
      <c r="G740" s="46"/>
      <c r="H740" s="219"/>
      <c r="I740" s="46"/>
      <c r="J740" s="219"/>
      <c r="K740" s="50"/>
    </row>
    <row r="741" spans="1:11" ht="15" customHeight="1" x14ac:dyDescent="0.25">
      <c r="A741" s="44"/>
      <c r="B741" s="193" t="s">
        <v>51</v>
      </c>
      <c r="C741" s="200"/>
      <c r="D741" s="219">
        <v>53</v>
      </c>
      <c r="E741" s="46">
        <v>53</v>
      </c>
      <c r="F741" s="219"/>
      <c r="G741" s="46"/>
      <c r="H741" s="219"/>
      <c r="I741" s="46"/>
      <c r="J741" s="219"/>
      <c r="K741" s="50"/>
    </row>
    <row r="742" spans="1:11" ht="15" customHeight="1" x14ac:dyDescent="0.25">
      <c r="A742" s="44"/>
      <c r="B742" s="193" t="s">
        <v>48</v>
      </c>
      <c r="C742" s="200"/>
      <c r="D742" s="219">
        <v>2</v>
      </c>
      <c r="E742" s="46">
        <v>2</v>
      </c>
      <c r="F742" s="219"/>
      <c r="G742" s="46"/>
      <c r="H742" s="219"/>
      <c r="I742" s="46"/>
      <c r="J742" s="219"/>
      <c r="K742" s="50"/>
    </row>
    <row r="743" spans="1:11" ht="15" customHeight="1" x14ac:dyDescent="0.25">
      <c r="A743" s="44"/>
      <c r="B743" s="193" t="s">
        <v>152</v>
      </c>
      <c r="C743" s="200"/>
      <c r="D743" s="219">
        <v>0.4</v>
      </c>
      <c r="E743" s="46">
        <v>0.4</v>
      </c>
      <c r="F743" s="219"/>
      <c r="G743" s="46"/>
      <c r="H743" s="219"/>
      <c r="I743" s="46"/>
      <c r="J743" s="219"/>
      <c r="K743" s="50"/>
    </row>
    <row r="744" spans="1:11" ht="15" customHeight="1" x14ac:dyDescent="0.25">
      <c r="A744" s="44"/>
      <c r="B744" s="193" t="s">
        <v>45</v>
      </c>
      <c r="C744" s="200"/>
      <c r="D744" s="219">
        <v>3</v>
      </c>
      <c r="E744" s="46">
        <v>3</v>
      </c>
      <c r="F744" s="219"/>
      <c r="G744" s="46"/>
      <c r="H744" s="219"/>
      <c r="I744" s="46"/>
      <c r="J744" s="219"/>
      <c r="K744" s="50"/>
    </row>
    <row r="745" spans="1:11" ht="15" customHeight="1" x14ac:dyDescent="0.25">
      <c r="A745" s="433" t="s">
        <v>282</v>
      </c>
      <c r="B745" s="239"/>
      <c r="C745" s="60" t="s">
        <v>196</v>
      </c>
      <c r="D745" s="240"/>
      <c r="E745" s="61"/>
      <c r="F745" s="240">
        <v>3.0325232901236614</v>
      </c>
      <c r="G745" s="61">
        <v>2.3958740841428243</v>
      </c>
      <c r="H745" s="240">
        <v>10.482708219155825</v>
      </c>
      <c r="I745" s="61">
        <v>75.76195432928796</v>
      </c>
      <c r="J745" s="240">
        <v>1.38</v>
      </c>
      <c r="K745" s="226" t="s">
        <v>304</v>
      </c>
    </row>
    <row r="746" spans="1:11" ht="23.25" customHeight="1" x14ac:dyDescent="0.25">
      <c r="A746" s="433"/>
      <c r="B746" s="222" t="s">
        <v>165</v>
      </c>
      <c r="C746" s="59"/>
      <c r="D746" s="240">
        <v>0.45</v>
      </c>
      <c r="E746" s="61">
        <v>0.45</v>
      </c>
      <c r="F746" s="240"/>
      <c r="G746" s="61"/>
      <c r="H746" s="240"/>
      <c r="I746" s="61"/>
      <c r="J746" s="240"/>
      <c r="K746" s="226"/>
    </row>
    <row r="747" spans="1:11" ht="15" customHeight="1" x14ac:dyDescent="0.25">
      <c r="A747" s="433"/>
      <c r="B747" s="239" t="s">
        <v>21</v>
      </c>
      <c r="C747" s="59"/>
      <c r="D747" s="240">
        <v>6</v>
      </c>
      <c r="E747" s="61">
        <v>6</v>
      </c>
      <c r="F747" s="240"/>
      <c r="G747" s="61"/>
      <c r="H747" s="240"/>
      <c r="I747" s="61"/>
      <c r="J747" s="240"/>
      <c r="K747" s="226"/>
    </row>
    <row r="748" spans="1:11" ht="15" customHeight="1" x14ac:dyDescent="0.25">
      <c r="A748" s="433"/>
      <c r="B748" s="239" t="s">
        <v>19</v>
      </c>
      <c r="C748" s="59"/>
      <c r="D748" s="240">
        <v>92</v>
      </c>
      <c r="E748" s="61">
        <v>90</v>
      </c>
      <c r="F748" s="240"/>
      <c r="G748" s="61"/>
      <c r="H748" s="240"/>
      <c r="I748" s="61"/>
      <c r="J748" s="240"/>
      <c r="K748" s="226"/>
    </row>
    <row r="749" spans="1:11" ht="15" customHeight="1" x14ac:dyDescent="0.25">
      <c r="A749" s="433"/>
      <c r="B749" s="239" t="s">
        <v>20</v>
      </c>
      <c r="C749" s="59"/>
      <c r="D749" s="240">
        <v>90</v>
      </c>
      <c r="E749" s="61">
        <v>90</v>
      </c>
      <c r="F749" s="240"/>
      <c r="G749" s="61"/>
      <c r="H749" s="240"/>
      <c r="I749" s="61"/>
      <c r="J749" s="240"/>
      <c r="K749" s="226"/>
    </row>
    <row r="750" spans="1:11" ht="33" customHeight="1" x14ac:dyDescent="0.25">
      <c r="A750" s="113" t="s">
        <v>142</v>
      </c>
      <c r="B750" s="193"/>
      <c r="C750" s="149" t="s">
        <v>104</v>
      </c>
      <c r="D750" s="372"/>
      <c r="E750" s="175"/>
      <c r="F750" s="45">
        <v>2.5299999999999998</v>
      </c>
      <c r="G750" s="46">
        <v>5.69</v>
      </c>
      <c r="H750" s="219">
        <v>12.920000000000002</v>
      </c>
      <c r="I750" s="45">
        <v>115.67</v>
      </c>
      <c r="J750" s="45">
        <v>7.0000000000000007E-2</v>
      </c>
      <c r="K750" s="292" t="s">
        <v>291</v>
      </c>
    </row>
    <row r="751" spans="1:11" ht="23.25" customHeight="1" x14ac:dyDescent="0.25">
      <c r="A751" s="113"/>
      <c r="B751" s="193" t="s">
        <v>27</v>
      </c>
      <c r="C751" s="200"/>
      <c r="D751" s="219">
        <v>25</v>
      </c>
      <c r="E751" s="46">
        <v>25</v>
      </c>
      <c r="F751" s="219"/>
      <c r="G751" s="46"/>
      <c r="H751" s="219"/>
      <c r="I751" s="46"/>
      <c r="J751" s="219"/>
      <c r="K751" s="50"/>
    </row>
    <row r="752" spans="1:11" ht="15" customHeight="1" x14ac:dyDescent="0.25">
      <c r="A752" s="113"/>
      <c r="B752" s="193" t="s">
        <v>54</v>
      </c>
      <c r="C752" s="200"/>
      <c r="D752" s="219">
        <v>5.0999999999999996</v>
      </c>
      <c r="E752" s="46">
        <v>5</v>
      </c>
      <c r="F752" s="219"/>
      <c r="G752" s="46"/>
      <c r="H752" s="219"/>
      <c r="I752" s="46"/>
      <c r="J752" s="219"/>
      <c r="K752" s="50"/>
    </row>
    <row r="753" spans="1:11" ht="15" customHeight="1" thickBot="1" x14ac:dyDescent="0.3">
      <c r="A753" s="113"/>
      <c r="B753" s="193" t="s">
        <v>22</v>
      </c>
      <c r="C753" s="200"/>
      <c r="D753" s="219">
        <v>5</v>
      </c>
      <c r="E753" s="46">
        <v>5</v>
      </c>
      <c r="F753" s="46" t="s">
        <v>3</v>
      </c>
      <c r="G753" s="206"/>
      <c r="H753" s="128"/>
      <c r="I753" s="127"/>
      <c r="J753" s="219"/>
      <c r="K753" s="50"/>
    </row>
    <row r="754" spans="1:11" ht="15.75" customHeight="1" thickBot="1" x14ac:dyDescent="0.3">
      <c r="A754" s="432" t="s">
        <v>28</v>
      </c>
      <c r="B754" s="293"/>
      <c r="C754" s="294">
        <v>364</v>
      </c>
      <c r="D754" s="284"/>
      <c r="E754" s="283"/>
      <c r="F754" s="65">
        <f>F738+F745+F750</f>
        <v>9.3925232901236608</v>
      </c>
      <c r="G754" s="65">
        <f>G738+G745+G750</f>
        <v>10.425874084142825</v>
      </c>
      <c r="H754" s="65">
        <f>H738+H745+H750</f>
        <v>42.857708219155825</v>
      </c>
      <c r="I754" s="65">
        <f>I738+I745+I750</f>
        <v>308.77195432928795</v>
      </c>
      <c r="J754" s="65">
        <f>J738+J745+J750</f>
        <v>1.45</v>
      </c>
      <c r="K754" s="295"/>
    </row>
    <row r="755" spans="1:11" ht="15.75" customHeight="1" x14ac:dyDescent="0.25">
      <c r="A755" s="431"/>
      <c r="B755" s="286" t="s">
        <v>29</v>
      </c>
      <c r="C755" s="312"/>
      <c r="D755" s="459"/>
      <c r="E755" s="108"/>
      <c r="F755" s="202"/>
      <c r="G755" s="108"/>
      <c r="H755" s="203"/>
      <c r="I755" s="203"/>
      <c r="J755" s="202"/>
      <c r="K755" s="287"/>
    </row>
    <row r="756" spans="1:11" ht="26.25" customHeight="1" x14ac:dyDescent="0.2">
      <c r="A756" s="436" t="s">
        <v>42</v>
      </c>
      <c r="B756" s="249"/>
      <c r="C756" s="155">
        <v>100</v>
      </c>
      <c r="D756" s="370">
        <v>100</v>
      </c>
      <c r="E756" s="86">
        <v>100</v>
      </c>
      <c r="F756" s="406">
        <v>0.9</v>
      </c>
      <c r="G756" s="162">
        <v>0.2</v>
      </c>
      <c r="H756" s="406">
        <v>8.1</v>
      </c>
      <c r="I756" s="162">
        <v>43</v>
      </c>
      <c r="J756" s="406">
        <v>60</v>
      </c>
      <c r="K756" s="184" t="s">
        <v>395</v>
      </c>
    </row>
    <row r="757" spans="1:11" ht="15.75" customHeight="1" thickBot="1" x14ac:dyDescent="0.3">
      <c r="A757" s="436" t="s">
        <v>394</v>
      </c>
      <c r="B757" s="407"/>
      <c r="C757" s="162"/>
      <c r="D757" s="370"/>
      <c r="E757" s="86"/>
      <c r="F757" s="406"/>
      <c r="G757" s="162"/>
      <c r="H757" s="406"/>
      <c r="I757" s="162"/>
      <c r="J757" s="408"/>
      <c r="K757" s="218"/>
    </row>
    <row r="758" spans="1:11" ht="21" customHeight="1" thickBot="1" x14ac:dyDescent="0.3">
      <c r="A758" s="207" t="s">
        <v>28</v>
      </c>
      <c r="B758" s="109"/>
      <c r="C758" s="32">
        <v>100</v>
      </c>
      <c r="D758" s="63"/>
      <c r="E758" s="38"/>
      <c r="F758" s="99">
        <f>SUM(F756:F757)</f>
        <v>0.9</v>
      </c>
      <c r="G758" s="35">
        <f t="shared" ref="G758:J758" si="13">SUM(G756:G757)</f>
        <v>0.2</v>
      </c>
      <c r="H758" s="99">
        <f t="shared" si="13"/>
        <v>8.1</v>
      </c>
      <c r="I758" s="35">
        <f t="shared" si="13"/>
        <v>43</v>
      </c>
      <c r="J758" s="99">
        <f t="shared" si="13"/>
        <v>60</v>
      </c>
      <c r="K758" s="344"/>
    </row>
    <row r="759" spans="1:11" ht="15.75" customHeight="1" x14ac:dyDescent="0.25">
      <c r="A759" s="431"/>
      <c r="B759" s="286" t="s">
        <v>30</v>
      </c>
      <c r="C759" s="312"/>
      <c r="D759" s="459"/>
      <c r="E759" s="381"/>
      <c r="F759" s="108"/>
      <c r="G759" s="202"/>
      <c r="H759" s="108"/>
      <c r="I759" s="202"/>
      <c r="J759" s="289"/>
      <c r="K759" s="297"/>
    </row>
    <row r="760" spans="1:11" ht="15" customHeight="1" x14ac:dyDescent="0.25">
      <c r="A760" s="253" t="s">
        <v>324</v>
      </c>
      <c r="B760" s="400"/>
      <c r="C760" s="142">
        <v>40</v>
      </c>
      <c r="D760" s="395"/>
      <c r="E760" s="116"/>
      <c r="F760" s="117">
        <v>0.5</v>
      </c>
      <c r="G760" s="395">
        <v>0.04</v>
      </c>
      <c r="H760" s="117">
        <v>4.6500000000000004</v>
      </c>
      <c r="I760" s="395">
        <v>20.92</v>
      </c>
      <c r="J760" s="117">
        <v>1.92</v>
      </c>
      <c r="K760" s="50" t="s">
        <v>322</v>
      </c>
    </row>
    <row r="761" spans="1:11" ht="27.75" customHeight="1" x14ac:dyDescent="0.25">
      <c r="A761" s="253"/>
      <c r="B761" s="400" t="s">
        <v>323</v>
      </c>
      <c r="C761" s="142"/>
      <c r="D761" s="395">
        <v>48</v>
      </c>
      <c r="E761" s="116">
        <v>38.4</v>
      </c>
      <c r="F761" s="117"/>
      <c r="G761" s="395"/>
      <c r="H761" s="117"/>
      <c r="I761" s="395"/>
      <c r="J761" s="117"/>
      <c r="K761" s="117"/>
    </row>
    <row r="762" spans="1:11" ht="15" customHeight="1" x14ac:dyDescent="0.25">
      <c r="A762" s="253"/>
      <c r="B762" s="400" t="s">
        <v>48</v>
      </c>
      <c r="C762" s="142"/>
      <c r="D762" s="395">
        <v>2</v>
      </c>
      <c r="E762" s="116">
        <v>2</v>
      </c>
      <c r="F762" s="117"/>
      <c r="G762" s="395"/>
      <c r="H762" s="117"/>
      <c r="I762" s="395"/>
      <c r="J762" s="117"/>
      <c r="K762" s="117"/>
    </row>
    <row r="763" spans="1:11" ht="45" customHeight="1" x14ac:dyDescent="0.25">
      <c r="A763" s="44" t="s">
        <v>467</v>
      </c>
      <c r="B763" s="193"/>
      <c r="C763" s="149" t="s">
        <v>73</v>
      </c>
      <c r="D763" s="219"/>
      <c r="E763" s="45"/>
      <c r="F763" s="46">
        <v>1.5389999999999999</v>
      </c>
      <c r="G763" s="219">
        <v>3.3255000000000003</v>
      </c>
      <c r="H763" s="46">
        <v>6.9719999999999995</v>
      </c>
      <c r="I763" s="219">
        <v>69.45</v>
      </c>
      <c r="J763" s="46">
        <v>0.3</v>
      </c>
      <c r="K763" s="50" t="s">
        <v>311</v>
      </c>
    </row>
    <row r="764" spans="1:11" ht="18" customHeight="1" x14ac:dyDescent="0.25">
      <c r="A764" s="44"/>
      <c r="B764" s="193" t="s">
        <v>75</v>
      </c>
      <c r="C764" s="149"/>
      <c r="D764" s="219">
        <v>11.3</v>
      </c>
      <c r="E764" s="45">
        <v>11.3</v>
      </c>
      <c r="F764" s="46"/>
      <c r="G764" s="219"/>
      <c r="H764" s="46"/>
      <c r="I764" s="219"/>
      <c r="J764" s="46"/>
      <c r="K764" s="50"/>
    </row>
    <row r="765" spans="1:11" ht="18" customHeight="1" x14ac:dyDescent="0.25">
      <c r="A765" s="44"/>
      <c r="B765" s="193" t="s">
        <v>44</v>
      </c>
      <c r="C765" s="149"/>
      <c r="D765" s="219">
        <v>3.6</v>
      </c>
      <c r="E765" s="45">
        <v>3</v>
      </c>
      <c r="F765" s="46"/>
      <c r="G765" s="219"/>
      <c r="H765" s="46"/>
      <c r="I765" s="219"/>
      <c r="J765" s="46"/>
      <c r="K765" s="50"/>
    </row>
    <row r="766" spans="1:11" ht="18" customHeight="1" x14ac:dyDescent="0.25">
      <c r="A766" s="44"/>
      <c r="B766" s="193" t="s">
        <v>111</v>
      </c>
      <c r="C766" s="149"/>
      <c r="D766" s="219">
        <v>2.1</v>
      </c>
      <c r="E766" s="45">
        <v>2.1</v>
      </c>
      <c r="F766" s="46"/>
      <c r="G766" s="219"/>
      <c r="H766" s="46"/>
      <c r="I766" s="219"/>
      <c r="J766" s="46"/>
      <c r="K766" s="50"/>
    </row>
    <row r="767" spans="1:11" ht="18" customHeight="1" x14ac:dyDescent="0.25">
      <c r="A767" s="44"/>
      <c r="B767" s="193" t="s">
        <v>167</v>
      </c>
      <c r="C767" s="149"/>
      <c r="D767" s="219">
        <v>0.2</v>
      </c>
      <c r="E767" s="45">
        <v>0.2</v>
      </c>
      <c r="F767" s="46"/>
      <c r="G767" s="219"/>
      <c r="H767" s="46"/>
      <c r="I767" s="219"/>
      <c r="J767" s="46"/>
      <c r="K767" s="50"/>
    </row>
    <row r="768" spans="1:11" ht="22.5" customHeight="1" x14ac:dyDescent="0.25">
      <c r="A768" s="44"/>
      <c r="B768" s="193" t="s">
        <v>434</v>
      </c>
      <c r="C768" s="149"/>
      <c r="D768" s="219"/>
      <c r="E768" s="45">
        <v>12</v>
      </c>
      <c r="F768" s="46"/>
      <c r="G768" s="219"/>
      <c r="H768" s="46"/>
      <c r="I768" s="219"/>
      <c r="J768" s="46"/>
      <c r="K768" s="50"/>
    </row>
    <row r="769" spans="1:11" ht="18" customHeight="1" x14ac:dyDescent="0.25">
      <c r="A769" s="44"/>
      <c r="B769" s="400" t="s">
        <v>66</v>
      </c>
      <c r="C769" s="319"/>
      <c r="D769" s="395">
        <v>7.5</v>
      </c>
      <c r="E769" s="116">
        <v>6</v>
      </c>
      <c r="F769" s="46"/>
      <c r="G769" s="219"/>
      <c r="H769" s="46"/>
      <c r="I769" s="219"/>
      <c r="J769" s="46"/>
      <c r="K769" s="50"/>
    </row>
    <row r="770" spans="1:11" ht="18" customHeight="1" x14ac:dyDescent="0.25">
      <c r="A770" s="44"/>
      <c r="B770" s="400" t="s">
        <v>86</v>
      </c>
      <c r="C770" s="319"/>
      <c r="D770" s="395">
        <v>7.14</v>
      </c>
      <c r="E770" s="116">
        <v>6</v>
      </c>
      <c r="F770" s="46"/>
      <c r="G770" s="219"/>
      <c r="H770" s="46"/>
      <c r="I770" s="219"/>
      <c r="J770" s="46"/>
      <c r="K770" s="50"/>
    </row>
    <row r="771" spans="1:11" ht="18" customHeight="1" x14ac:dyDescent="0.25">
      <c r="A771" s="44"/>
      <c r="B771" s="193" t="s">
        <v>107</v>
      </c>
      <c r="C771" s="149"/>
      <c r="D771" s="219">
        <v>3</v>
      </c>
      <c r="E771" s="45">
        <v>3</v>
      </c>
      <c r="F771" s="175"/>
      <c r="G771" s="372"/>
      <c r="H771" s="175"/>
      <c r="I771" s="219"/>
      <c r="J771" s="46"/>
      <c r="K771" s="50"/>
    </row>
    <row r="772" spans="1:11" ht="18" customHeight="1" x14ac:dyDescent="0.25">
      <c r="A772" s="44"/>
      <c r="B772" s="193" t="s">
        <v>68</v>
      </c>
      <c r="C772" s="149"/>
      <c r="D772" s="219">
        <v>143</v>
      </c>
      <c r="E772" s="45">
        <v>143</v>
      </c>
      <c r="F772" s="175"/>
      <c r="G772" s="372"/>
      <c r="H772" s="175"/>
      <c r="I772" s="219"/>
      <c r="J772" s="46"/>
      <c r="K772" s="50"/>
    </row>
    <row r="773" spans="1:11" ht="18" customHeight="1" x14ac:dyDescent="0.25">
      <c r="A773" s="44"/>
      <c r="B773" s="193" t="s">
        <v>167</v>
      </c>
      <c r="C773" s="149"/>
      <c r="D773" s="219">
        <v>0.65</v>
      </c>
      <c r="E773" s="45">
        <v>0.65</v>
      </c>
      <c r="F773" s="175"/>
      <c r="G773" s="372"/>
      <c r="H773" s="175"/>
      <c r="I773" s="219"/>
      <c r="J773" s="46"/>
      <c r="K773" s="50"/>
    </row>
    <row r="774" spans="1:11" ht="30" customHeight="1" x14ac:dyDescent="0.25">
      <c r="A774" s="113" t="s">
        <v>469</v>
      </c>
      <c r="B774" s="193"/>
      <c r="C774" s="200" t="s">
        <v>226</v>
      </c>
      <c r="D774" s="219"/>
      <c r="E774" s="46"/>
      <c r="F774" s="219">
        <v>9.5640000000000001</v>
      </c>
      <c r="G774" s="46">
        <v>5.298</v>
      </c>
      <c r="H774" s="219">
        <v>2.04</v>
      </c>
      <c r="I774" s="46">
        <v>92.633999999999986</v>
      </c>
      <c r="J774" s="219">
        <v>2.38</v>
      </c>
      <c r="K774" s="373" t="s">
        <v>403</v>
      </c>
    </row>
    <row r="775" spans="1:11" ht="30" customHeight="1" x14ac:dyDescent="0.25">
      <c r="A775" s="113"/>
      <c r="B775" s="222" t="s">
        <v>470</v>
      </c>
      <c r="C775" s="200"/>
      <c r="D775" s="219">
        <v>42</v>
      </c>
      <c r="E775" s="46">
        <v>42</v>
      </c>
      <c r="F775" s="219"/>
      <c r="G775" s="46"/>
      <c r="H775" s="219"/>
      <c r="I775" s="46"/>
      <c r="J775" s="219"/>
      <c r="K775" s="50"/>
    </row>
    <row r="776" spans="1:11" ht="17.25" customHeight="1" x14ac:dyDescent="0.25">
      <c r="A776" s="113"/>
      <c r="B776" s="222" t="s">
        <v>167</v>
      </c>
      <c r="C776" s="200"/>
      <c r="D776" s="219">
        <v>0.3</v>
      </c>
      <c r="E776" s="46">
        <v>0.3</v>
      </c>
      <c r="F776" s="219"/>
      <c r="G776" s="46"/>
      <c r="H776" s="219"/>
      <c r="I776" s="46"/>
      <c r="J776" s="219"/>
      <c r="K776" s="50"/>
    </row>
    <row r="777" spans="1:11" ht="33.75" customHeight="1" x14ac:dyDescent="0.25">
      <c r="A777" s="113"/>
      <c r="B777" s="222" t="s">
        <v>288</v>
      </c>
      <c r="C777" s="200"/>
      <c r="D777" s="219"/>
      <c r="E777" s="46">
        <v>30</v>
      </c>
      <c r="F777" s="219"/>
      <c r="G777" s="46"/>
      <c r="H777" s="219"/>
      <c r="I777" s="46"/>
      <c r="J777" s="219"/>
      <c r="K777" s="50"/>
    </row>
    <row r="778" spans="1:11" ht="18.75" customHeight="1" x14ac:dyDescent="0.25">
      <c r="A778" s="113"/>
      <c r="B778" s="193" t="s">
        <v>66</v>
      </c>
      <c r="C778" s="200"/>
      <c r="D778" s="219">
        <v>13.13</v>
      </c>
      <c r="E778" s="46">
        <v>10.5</v>
      </c>
      <c r="F778" s="219"/>
      <c r="G778" s="46"/>
      <c r="H778" s="219"/>
      <c r="I778" s="46"/>
      <c r="J778" s="219"/>
      <c r="K778" s="50"/>
    </row>
    <row r="779" spans="1:11" ht="16.5" customHeight="1" x14ac:dyDescent="0.25">
      <c r="A779" s="113"/>
      <c r="B779" s="193" t="s">
        <v>86</v>
      </c>
      <c r="C779" s="200"/>
      <c r="D779" s="219">
        <v>6.36</v>
      </c>
      <c r="E779" s="46">
        <v>5.3</v>
      </c>
      <c r="F779" s="219"/>
      <c r="G779" s="46"/>
      <c r="H779" s="219"/>
      <c r="I779" s="46"/>
      <c r="J779" s="219"/>
      <c r="K779" s="50"/>
    </row>
    <row r="780" spans="1:11" ht="15" customHeight="1" x14ac:dyDescent="0.25">
      <c r="A780" s="113"/>
      <c r="B780" s="193" t="s">
        <v>111</v>
      </c>
      <c r="C780" s="200"/>
      <c r="D780" s="219">
        <v>22.5</v>
      </c>
      <c r="E780" s="46">
        <v>22.5</v>
      </c>
      <c r="F780" s="219"/>
      <c r="G780" s="46"/>
      <c r="H780" s="219"/>
      <c r="I780" s="46"/>
      <c r="J780" s="219"/>
      <c r="K780" s="50"/>
    </row>
    <row r="781" spans="1:11" ht="18.75" customHeight="1" x14ac:dyDescent="0.25">
      <c r="A781" s="113"/>
      <c r="B781" s="193" t="s">
        <v>117</v>
      </c>
      <c r="C781" s="200"/>
      <c r="D781" s="219">
        <v>0.9</v>
      </c>
      <c r="E781" s="46">
        <v>0.9</v>
      </c>
      <c r="F781" s="219"/>
      <c r="G781" s="46"/>
      <c r="H781" s="219"/>
      <c r="I781" s="46"/>
      <c r="J781" s="219"/>
      <c r="K781" s="50"/>
    </row>
    <row r="782" spans="1:11" ht="31.5" x14ac:dyDescent="0.25">
      <c r="A782" s="113"/>
      <c r="B782" s="193" t="s">
        <v>231</v>
      </c>
      <c r="C782" s="200"/>
      <c r="D782" s="219">
        <v>1.5</v>
      </c>
      <c r="E782" s="46">
        <v>1.5</v>
      </c>
      <c r="F782" s="219"/>
      <c r="G782" s="46"/>
      <c r="H782" s="219"/>
      <c r="I782" s="46"/>
      <c r="J782" s="219"/>
      <c r="K782" s="50"/>
    </row>
    <row r="783" spans="1:11" ht="31.5" x14ac:dyDescent="0.25">
      <c r="A783" s="113"/>
      <c r="B783" s="193" t="s">
        <v>107</v>
      </c>
      <c r="C783" s="200"/>
      <c r="D783" s="219">
        <v>2</v>
      </c>
      <c r="E783" s="46">
        <v>2</v>
      </c>
      <c r="F783" s="219"/>
      <c r="G783" s="46"/>
      <c r="H783" s="219"/>
      <c r="I783" s="46"/>
      <c r="J783" s="219"/>
      <c r="K783" s="50"/>
    </row>
    <row r="784" spans="1:11" x14ac:dyDescent="0.25">
      <c r="A784" s="113"/>
      <c r="B784" s="193" t="s">
        <v>167</v>
      </c>
      <c r="C784" s="200"/>
      <c r="D784" s="219">
        <v>0.15</v>
      </c>
      <c r="E784" s="46">
        <v>0.15</v>
      </c>
      <c r="F784" s="219"/>
      <c r="G784" s="46"/>
      <c r="H784" s="219"/>
      <c r="I784" s="46"/>
      <c r="J784" s="219"/>
      <c r="K784" s="50"/>
    </row>
    <row r="785" spans="1:11" ht="47.25" x14ac:dyDescent="0.25">
      <c r="A785" s="113" t="s">
        <v>336</v>
      </c>
      <c r="B785" s="222"/>
      <c r="C785" s="200" t="s">
        <v>200</v>
      </c>
      <c r="D785" s="219"/>
      <c r="E785" s="46"/>
      <c r="F785" s="219">
        <v>6.45</v>
      </c>
      <c r="G785" s="46">
        <v>3.13</v>
      </c>
      <c r="H785" s="219">
        <v>29.16</v>
      </c>
      <c r="I785" s="46">
        <v>170.14</v>
      </c>
      <c r="J785" s="219">
        <v>0</v>
      </c>
      <c r="K785" s="47" t="s">
        <v>346</v>
      </c>
    </row>
    <row r="786" spans="1:11" x14ac:dyDescent="0.25">
      <c r="A786" s="100"/>
      <c r="B786" s="222" t="s">
        <v>345</v>
      </c>
      <c r="C786" s="28"/>
      <c r="D786" s="224">
        <v>52.4</v>
      </c>
      <c r="E786" s="223">
        <v>52.4</v>
      </c>
      <c r="F786" s="228"/>
      <c r="G786" s="223"/>
      <c r="H786" s="224"/>
      <c r="I786" s="223"/>
      <c r="J786" s="224"/>
      <c r="K786" s="226"/>
    </row>
    <row r="787" spans="1:11" x14ac:dyDescent="0.25">
      <c r="A787" s="100"/>
      <c r="B787" s="222" t="s">
        <v>111</v>
      </c>
      <c r="C787" s="28"/>
      <c r="D787" s="224">
        <v>78.099999999999994</v>
      </c>
      <c r="E787" s="223">
        <v>78.099999999999994</v>
      </c>
      <c r="F787" s="228"/>
      <c r="G787" s="223"/>
      <c r="H787" s="224"/>
      <c r="I787" s="223"/>
      <c r="J787" s="224"/>
      <c r="K787" s="226"/>
    </row>
    <row r="788" spans="1:11" x14ac:dyDescent="0.25">
      <c r="A788" s="100"/>
      <c r="B788" s="222" t="s">
        <v>167</v>
      </c>
      <c r="C788" s="28"/>
      <c r="D788" s="224">
        <v>0.3</v>
      </c>
      <c r="E788" s="223">
        <v>0.3</v>
      </c>
      <c r="F788" s="228"/>
      <c r="G788" s="223"/>
      <c r="H788" s="224"/>
      <c r="I788" s="223"/>
      <c r="J788" s="224"/>
      <c r="K788" s="226"/>
    </row>
    <row r="789" spans="1:11" x14ac:dyDescent="0.25">
      <c r="A789" s="100"/>
      <c r="B789" s="222" t="s">
        <v>45</v>
      </c>
      <c r="C789" s="28"/>
      <c r="D789" s="224">
        <v>2</v>
      </c>
      <c r="E789" s="223">
        <v>2</v>
      </c>
      <c r="F789" s="228"/>
      <c r="G789" s="223"/>
      <c r="H789" s="224"/>
      <c r="I789" s="223"/>
      <c r="J789" s="224"/>
      <c r="K789" s="226"/>
    </row>
    <row r="790" spans="1:11" x14ac:dyDescent="0.25">
      <c r="A790" s="113" t="s">
        <v>204</v>
      </c>
      <c r="B790" s="193"/>
      <c r="C790" s="345">
        <v>150</v>
      </c>
      <c r="D790" s="219"/>
      <c r="E790" s="46"/>
      <c r="F790" s="219">
        <v>0.45</v>
      </c>
      <c r="G790" s="46">
        <v>0.08</v>
      </c>
      <c r="H790" s="256">
        <v>13.5</v>
      </c>
      <c r="I790" s="391">
        <v>62.7</v>
      </c>
      <c r="J790" s="255">
        <v>0.83</v>
      </c>
      <c r="K790" s="50" t="s">
        <v>238</v>
      </c>
    </row>
    <row r="791" spans="1:11" ht="31.5" x14ac:dyDescent="0.25">
      <c r="A791" s="113"/>
      <c r="B791" s="193" t="s">
        <v>205</v>
      </c>
      <c r="C791" s="200"/>
      <c r="D791" s="219">
        <v>17.5</v>
      </c>
      <c r="E791" s="46">
        <v>17.5</v>
      </c>
      <c r="F791" s="255"/>
      <c r="G791" s="200"/>
      <c r="H791" s="255"/>
      <c r="I791" s="391"/>
      <c r="J791" s="255"/>
      <c r="K791" s="50"/>
    </row>
    <row r="792" spans="1:11" x14ac:dyDescent="0.25">
      <c r="A792" s="113"/>
      <c r="B792" s="193" t="s">
        <v>21</v>
      </c>
      <c r="C792" s="200"/>
      <c r="D792" s="219">
        <v>5</v>
      </c>
      <c r="E792" s="46">
        <v>5</v>
      </c>
      <c r="F792" s="255"/>
      <c r="G792" s="200"/>
      <c r="H792" s="255"/>
      <c r="I792" s="391"/>
      <c r="J792" s="255"/>
      <c r="K792" s="50"/>
    </row>
    <row r="793" spans="1:11" x14ac:dyDescent="0.25">
      <c r="A793" s="113"/>
      <c r="B793" s="193" t="s">
        <v>51</v>
      </c>
      <c r="C793" s="200"/>
      <c r="D793" s="219">
        <v>150</v>
      </c>
      <c r="E793" s="46">
        <v>150</v>
      </c>
      <c r="F793" s="255"/>
      <c r="G793" s="200"/>
      <c r="H793" s="255"/>
      <c r="I793" s="391"/>
      <c r="J793" s="255"/>
      <c r="K793" s="50"/>
    </row>
    <row r="794" spans="1:11" s="227" customFormat="1" ht="15" customHeight="1" thickBot="1" x14ac:dyDescent="0.3">
      <c r="A794" s="113" t="s">
        <v>166</v>
      </c>
      <c r="B794" s="193"/>
      <c r="C794" s="200">
        <v>35</v>
      </c>
      <c r="D794" s="219">
        <v>35</v>
      </c>
      <c r="E794" s="45">
        <v>35</v>
      </c>
      <c r="F794" s="127">
        <v>2.3076923076923075</v>
      </c>
      <c r="G794" s="205">
        <v>0.41958041958041958</v>
      </c>
      <c r="H794" s="127">
        <v>13.846153846153847</v>
      </c>
      <c r="I794" s="205">
        <v>69.230769230769241</v>
      </c>
      <c r="J794" s="200"/>
      <c r="K794" s="238" t="s">
        <v>300</v>
      </c>
    </row>
    <row r="795" spans="1:11" ht="35.25" customHeight="1" thickBot="1" x14ac:dyDescent="0.3">
      <c r="A795" s="432" t="s">
        <v>28</v>
      </c>
      <c r="B795" s="293"/>
      <c r="C795" s="346">
        <f>C760+C763+C790+C794+112+60</f>
        <v>547</v>
      </c>
      <c r="D795" s="284"/>
      <c r="E795" s="283"/>
      <c r="F795" s="65">
        <f>SUM(F759:F794)</f>
        <v>20.810692307692307</v>
      </c>
      <c r="G795" s="65">
        <f t="shared" ref="G795:J795" si="14">SUM(G759:G794)</f>
        <v>12.293080419580422</v>
      </c>
      <c r="H795" s="65">
        <f t="shared" si="14"/>
        <v>70.168153846153842</v>
      </c>
      <c r="I795" s="65">
        <f t="shared" si="14"/>
        <v>485.07476923076922</v>
      </c>
      <c r="J795" s="65">
        <f t="shared" si="14"/>
        <v>5.43</v>
      </c>
      <c r="K795" s="295"/>
    </row>
    <row r="796" spans="1:11" ht="33.75" customHeight="1" x14ac:dyDescent="0.25">
      <c r="A796" s="113"/>
      <c r="B796" s="404" t="s">
        <v>202</v>
      </c>
      <c r="C796" s="87"/>
      <c r="D796" s="370"/>
      <c r="E796" s="86"/>
      <c r="F796" s="370"/>
      <c r="G796" s="347"/>
      <c r="H796" s="370"/>
      <c r="I796" s="347"/>
      <c r="J796" s="370"/>
      <c r="K796" s="50"/>
    </row>
    <row r="797" spans="1:11" ht="28.5" customHeight="1" x14ac:dyDescent="0.25">
      <c r="A797" s="414" t="s">
        <v>123</v>
      </c>
      <c r="B797" s="411"/>
      <c r="C797" s="87">
        <v>150</v>
      </c>
      <c r="D797" s="370"/>
      <c r="E797" s="86"/>
      <c r="F797" s="370">
        <v>4.3499999999999996</v>
      </c>
      <c r="G797" s="86">
        <v>3.75</v>
      </c>
      <c r="H797" s="370">
        <v>6.3</v>
      </c>
      <c r="I797" s="86">
        <v>76</v>
      </c>
      <c r="J797" s="370">
        <v>0.45</v>
      </c>
      <c r="K797" s="50" t="s">
        <v>114</v>
      </c>
    </row>
    <row r="798" spans="1:11" ht="29.25" customHeight="1" x14ac:dyDescent="0.25">
      <c r="A798" s="100" t="s">
        <v>408</v>
      </c>
      <c r="B798" s="193" t="s">
        <v>129</v>
      </c>
      <c r="C798" s="87"/>
      <c r="D798" s="370">
        <v>155</v>
      </c>
      <c r="E798" s="86">
        <v>150</v>
      </c>
      <c r="F798" s="370"/>
      <c r="G798" s="86"/>
      <c r="H798" s="370"/>
      <c r="I798" s="86"/>
      <c r="J798" s="370"/>
      <c r="K798" s="50"/>
    </row>
    <row r="799" spans="1:11" ht="29.25" customHeight="1" x14ac:dyDescent="0.25">
      <c r="A799" s="44" t="s">
        <v>279</v>
      </c>
      <c r="B799" s="400"/>
      <c r="C799" s="200">
        <v>35</v>
      </c>
      <c r="D799" s="45"/>
      <c r="E799" s="46"/>
      <c r="F799" s="45">
        <v>2.9539999999999997</v>
      </c>
      <c r="G799" s="46">
        <v>3.36</v>
      </c>
      <c r="H799" s="219">
        <v>14.64</v>
      </c>
      <c r="I799" s="46">
        <v>123.9</v>
      </c>
      <c r="J799" s="219"/>
      <c r="K799" s="169" t="s">
        <v>230</v>
      </c>
    </row>
    <row r="800" spans="1:11" ht="15" customHeight="1" x14ac:dyDescent="0.25">
      <c r="A800" s="44"/>
      <c r="B800" s="400" t="s">
        <v>75</v>
      </c>
      <c r="C800" s="200"/>
      <c r="D800" s="219">
        <v>21.7</v>
      </c>
      <c r="E800" s="46">
        <v>21.7</v>
      </c>
      <c r="F800" s="45"/>
      <c r="G800" s="46"/>
      <c r="H800" s="219"/>
      <c r="I800" s="46"/>
      <c r="J800" s="219"/>
      <c r="K800" s="50"/>
    </row>
    <row r="801" spans="1:11" ht="15" customHeight="1" x14ac:dyDescent="0.25">
      <c r="A801" s="44"/>
      <c r="B801" s="400" t="s">
        <v>75</v>
      </c>
      <c r="C801" s="200"/>
      <c r="D801" s="219">
        <v>0.7</v>
      </c>
      <c r="E801" s="46">
        <v>0.7</v>
      </c>
      <c r="F801" s="45"/>
      <c r="G801" s="46"/>
      <c r="H801" s="219"/>
      <c r="I801" s="46"/>
      <c r="J801" s="219"/>
      <c r="K801" s="50"/>
    </row>
    <row r="802" spans="1:11" ht="15" customHeight="1" x14ac:dyDescent="0.25">
      <c r="A802" s="44"/>
      <c r="B802" s="400" t="s">
        <v>76</v>
      </c>
      <c r="C802" s="200"/>
      <c r="D802" s="219">
        <v>0.28000000000000003</v>
      </c>
      <c r="E802" s="46">
        <v>0.28000000000000003</v>
      </c>
      <c r="F802" s="45"/>
      <c r="G802" s="46"/>
      <c r="H802" s="219"/>
      <c r="I802" s="46"/>
      <c r="J802" s="219"/>
      <c r="K802" s="50"/>
    </row>
    <row r="803" spans="1:11" ht="15" customHeight="1" x14ac:dyDescent="0.25">
      <c r="A803" s="44"/>
      <c r="B803" s="400" t="s">
        <v>152</v>
      </c>
      <c r="C803" s="200"/>
      <c r="D803" s="219">
        <v>0.28000000000000003</v>
      </c>
      <c r="E803" s="46">
        <v>0.28000000000000003</v>
      </c>
      <c r="F803" s="45"/>
      <c r="G803" s="46"/>
      <c r="H803" s="219"/>
      <c r="I803" s="46"/>
      <c r="J803" s="219"/>
      <c r="K803" s="50"/>
    </row>
    <row r="804" spans="1:11" ht="15" customHeight="1" x14ac:dyDescent="0.25">
      <c r="A804" s="44"/>
      <c r="B804" s="400" t="s">
        <v>48</v>
      </c>
      <c r="C804" s="200"/>
      <c r="D804" s="219">
        <v>0.7</v>
      </c>
      <c r="E804" s="46">
        <v>0.7</v>
      </c>
      <c r="F804" s="45"/>
      <c r="G804" s="46"/>
      <c r="H804" s="219"/>
      <c r="I804" s="46"/>
      <c r="J804" s="219"/>
      <c r="K804" s="50"/>
    </row>
    <row r="805" spans="1:11" ht="15" customHeight="1" x14ac:dyDescent="0.25">
      <c r="A805" s="44"/>
      <c r="B805" s="400" t="s">
        <v>45</v>
      </c>
      <c r="C805" s="200"/>
      <c r="D805" s="219">
        <v>1.75</v>
      </c>
      <c r="E805" s="46">
        <v>1.75</v>
      </c>
      <c r="F805" s="45"/>
      <c r="G805" s="46"/>
      <c r="H805" s="219"/>
      <c r="I805" s="46"/>
      <c r="J805" s="219"/>
      <c r="K805" s="50"/>
    </row>
    <row r="806" spans="1:11" ht="15" customHeight="1" x14ac:dyDescent="0.25">
      <c r="A806" s="44"/>
      <c r="B806" s="400" t="s">
        <v>44</v>
      </c>
      <c r="C806" s="200"/>
      <c r="D806" s="219">
        <v>2.1</v>
      </c>
      <c r="E806" s="46">
        <v>1.75</v>
      </c>
      <c r="F806" s="45"/>
      <c r="G806" s="46"/>
      <c r="H806" s="219"/>
      <c r="I806" s="46"/>
      <c r="J806" s="219"/>
      <c r="K806" s="50"/>
    </row>
    <row r="807" spans="1:11" ht="15" customHeight="1" x14ac:dyDescent="0.25">
      <c r="A807" s="44"/>
      <c r="B807" s="400" t="s">
        <v>132</v>
      </c>
      <c r="C807" s="200"/>
      <c r="D807" s="219">
        <v>8.75</v>
      </c>
      <c r="E807" s="46">
        <v>8.75</v>
      </c>
      <c r="F807" s="45"/>
      <c r="G807" s="46"/>
      <c r="H807" s="219"/>
      <c r="I807" s="46"/>
      <c r="J807" s="219"/>
      <c r="K807" s="50"/>
    </row>
    <row r="808" spans="1:11" ht="15" customHeight="1" x14ac:dyDescent="0.25">
      <c r="A808" s="44"/>
      <c r="B808" s="400" t="s">
        <v>121</v>
      </c>
      <c r="C808" s="200"/>
      <c r="D808" s="219"/>
      <c r="E808" s="46">
        <v>35</v>
      </c>
      <c r="F808" s="45"/>
      <c r="G808" s="46"/>
      <c r="H808" s="219"/>
      <c r="I808" s="46"/>
      <c r="J808" s="219"/>
      <c r="K808" s="50"/>
    </row>
    <row r="809" spans="1:11" ht="15" customHeight="1" x14ac:dyDescent="0.25">
      <c r="A809" s="44"/>
      <c r="B809" s="400" t="s">
        <v>48</v>
      </c>
      <c r="C809" s="200"/>
      <c r="D809" s="219">
        <v>3.5</v>
      </c>
      <c r="E809" s="46">
        <v>3.5</v>
      </c>
      <c r="F809" s="45"/>
      <c r="G809" s="46"/>
      <c r="H809" s="219"/>
      <c r="I809" s="46"/>
      <c r="J809" s="219"/>
      <c r="K809" s="50"/>
    </row>
    <row r="810" spans="1:11" ht="15" customHeight="1" x14ac:dyDescent="0.25">
      <c r="A810" s="44"/>
      <c r="B810" s="400" t="s">
        <v>45</v>
      </c>
      <c r="C810" s="200"/>
      <c r="D810" s="219">
        <v>1.75</v>
      </c>
      <c r="E810" s="46">
        <v>1.75</v>
      </c>
      <c r="F810" s="45"/>
      <c r="G810" s="46"/>
      <c r="H810" s="219"/>
      <c r="I810" s="46"/>
      <c r="J810" s="219"/>
      <c r="K810" s="50"/>
    </row>
    <row r="811" spans="1:11" ht="15" customHeight="1" x14ac:dyDescent="0.25">
      <c r="A811" s="44"/>
      <c r="B811" s="400" t="s">
        <v>229</v>
      </c>
      <c r="C811" s="200"/>
      <c r="D811" s="219"/>
      <c r="E811" s="46">
        <v>40.25</v>
      </c>
      <c r="F811" s="45"/>
      <c r="G811" s="46"/>
      <c r="H811" s="219"/>
      <c r="I811" s="46"/>
      <c r="J811" s="219"/>
      <c r="K811" s="50"/>
    </row>
    <row r="812" spans="1:11" ht="15" customHeight="1" x14ac:dyDescent="0.25">
      <c r="A812" s="44"/>
      <c r="B812" s="400" t="s">
        <v>259</v>
      </c>
      <c r="C812" s="200"/>
      <c r="D812" s="219">
        <v>0.6</v>
      </c>
      <c r="E812" s="46">
        <v>0.5</v>
      </c>
      <c r="F812" s="45"/>
      <c r="G812" s="46"/>
      <c r="H812" s="219"/>
      <c r="I812" s="46"/>
      <c r="J812" s="219"/>
      <c r="K812" s="50"/>
    </row>
    <row r="813" spans="1:11" ht="15" customHeight="1" x14ac:dyDescent="0.25">
      <c r="A813" s="44"/>
      <c r="B813" s="400" t="s">
        <v>107</v>
      </c>
      <c r="C813" s="200"/>
      <c r="D813" s="219">
        <v>0.1</v>
      </c>
      <c r="E813" s="46">
        <v>0.1</v>
      </c>
      <c r="F813" s="45"/>
      <c r="G813" s="46"/>
      <c r="H813" s="219"/>
      <c r="I813" s="46"/>
      <c r="J813" s="219"/>
      <c r="K813" s="50"/>
    </row>
    <row r="814" spans="1:11" ht="29.25" customHeight="1" x14ac:dyDescent="0.25">
      <c r="A814" s="100" t="s">
        <v>471</v>
      </c>
      <c r="B814" s="222"/>
      <c r="C814" s="28">
        <v>50</v>
      </c>
      <c r="D814" s="224"/>
      <c r="E814" s="223"/>
      <c r="F814" s="224">
        <v>6.4139999999999997</v>
      </c>
      <c r="G814" s="223">
        <v>3.41</v>
      </c>
      <c r="H814" s="224">
        <v>5.5840000000000005</v>
      </c>
      <c r="I814" s="223">
        <v>72.63</v>
      </c>
      <c r="J814" s="224">
        <v>0.33</v>
      </c>
      <c r="K814" s="226" t="s">
        <v>472</v>
      </c>
    </row>
    <row r="815" spans="1:11" ht="18" customHeight="1" x14ac:dyDescent="0.25">
      <c r="A815" s="100"/>
      <c r="B815" s="222" t="s">
        <v>112</v>
      </c>
      <c r="C815" s="43"/>
      <c r="D815" s="224">
        <v>45.22</v>
      </c>
      <c r="E815" s="223">
        <v>33</v>
      </c>
      <c r="F815" s="224"/>
      <c r="G815" s="223"/>
      <c r="H815" s="224"/>
      <c r="I815" s="223"/>
      <c r="J815" s="224"/>
      <c r="K815" s="226"/>
    </row>
    <row r="816" spans="1:11" ht="18" customHeight="1" x14ac:dyDescent="0.25">
      <c r="A816" s="100"/>
      <c r="B816" s="222" t="s">
        <v>152</v>
      </c>
      <c r="C816" s="43"/>
      <c r="D816" s="224">
        <v>0.5</v>
      </c>
      <c r="E816" s="223">
        <v>0.5</v>
      </c>
      <c r="F816" s="224"/>
      <c r="G816" s="223"/>
      <c r="H816" s="224"/>
      <c r="I816" s="223"/>
      <c r="J816" s="217"/>
      <c r="K816" s="226"/>
    </row>
    <row r="817" spans="1:11" ht="18" customHeight="1" x14ac:dyDescent="0.25">
      <c r="A817" s="100"/>
      <c r="B817" s="222" t="s">
        <v>177</v>
      </c>
      <c r="C817" s="43"/>
      <c r="D817" s="224">
        <v>9</v>
      </c>
      <c r="E817" s="223">
        <v>9</v>
      </c>
      <c r="F817" s="224"/>
      <c r="G817" s="223"/>
      <c r="H817" s="224"/>
      <c r="I817" s="223"/>
      <c r="J817" s="217"/>
      <c r="K817" s="226"/>
    </row>
    <row r="818" spans="1:11" ht="18" customHeight="1" x14ac:dyDescent="0.25">
      <c r="A818" s="100"/>
      <c r="B818" s="222" t="s">
        <v>132</v>
      </c>
      <c r="C818" s="43"/>
      <c r="D818" s="224">
        <v>13</v>
      </c>
      <c r="E818" s="223">
        <v>13</v>
      </c>
      <c r="F818" s="224"/>
      <c r="G818" s="223"/>
      <c r="H818" s="224"/>
      <c r="I818" s="223"/>
      <c r="J818" s="217"/>
      <c r="K818" s="226"/>
    </row>
    <row r="819" spans="1:11" ht="18" customHeight="1" x14ac:dyDescent="0.25">
      <c r="A819" s="100"/>
      <c r="B819" s="222" t="s">
        <v>72</v>
      </c>
      <c r="C819" s="43"/>
      <c r="D819" s="224">
        <v>5</v>
      </c>
      <c r="E819" s="223">
        <v>5</v>
      </c>
      <c r="F819" s="224"/>
      <c r="G819" s="223"/>
      <c r="H819" s="224"/>
      <c r="I819" s="223"/>
      <c r="J819" s="217"/>
      <c r="K819" s="226"/>
    </row>
    <row r="820" spans="1:11" ht="18" customHeight="1" x14ac:dyDescent="0.25">
      <c r="A820" s="100"/>
      <c r="B820" s="222" t="s">
        <v>38</v>
      </c>
      <c r="C820" s="43"/>
      <c r="D820" s="224"/>
      <c r="E820" s="223">
        <v>58</v>
      </c>
      <c r="F820" s="224"/>
      <c r="G820" s="223"/>
      <c r="H820" s="224"/>
      <c r="I820" s="223"/>
      <c r="J820" s="217"/>
      <c r="K820" s="226"/>
    </row>
    <row r="821" spans="1:11" ht="18" customHeight="1" x14ac:dyDescent="0.25">
      <c r="A821" s="100"/>
      <c r="B821" s="222" t="s">
        <v>107</v>
      </c>
      <c r="C821" s="43"/>
      <c r="D821" s="224">
        <v>2</v>
      </c>
      <c r="E821" s="223">
        <v>2</v>
      </c>
      <c r="F821" s="224"/>
      <c r="G821" s="223"/>
      <c r="H821" s="224"/>
      <c r="I821" s="223"/>
      <c r="J821" s="217"/>
      <c r="K821" s="226"/>
    </row>
    <row r="822" spans="1:11" ht="21" customHeight="1" x14ac:dyDescent="0.25">
      <c r="A822" s="164" t="s">
        <v>265</v>
      </c>
      <c r="B822" s="164"/>
      <c r="C822" s="87">
        <v>120</v>
      </c>
      <c r="D822" s="242"/>
      <c r="E822" s="337"/>
      <c r="F822" s="491">
        <v>3.26</v>
      </c>
      <c r="G822" s="87">
        <v>7.07</v>
      </c>
      <c r="H822" s="491">
        <v>25.31</v>
      </c>
      <c r="I822" s="87">
        <v>182.4</v>
      </c>
      <c r="J822" s="491">
        <v>17.399999999999999</v>
      </c>
      <c r="K822" s="50" t="s">
        <v>268</v>
      </c>
    </row>
    <row r="823" spans="1:11" ht="21" customHeight="1" x14ac:dyDescent="0.25">
      <c r="A823" s="164"/>
      <c r="B823" s="164" t="s">
        <v>267</v>
      </c>
      <c r="C823" s="165"/>
      <c r="D823" s="473">
        <v>231.6</v>
      </c>
      <c r="E823" s="86">
        <v>174</v>
      </c>
      <c r="F823" s="164"/>
      <c r="G823" s="165"/>
      <c r="H823" s="164"/>
      <c r="I823" s="165"/>
      <c r="J823" s="164"/>
      <c r="K823" s="165"/>
    </row>
    <row r="824" spans="1:11" ht="21" customHeight="1" x14ac:dyDescent="0.25">
      <c r="A824" s="164"/>
      <c r="B824" s="164" t="s">
        <v>107</v>
      </c>
      <c r="C824" s="165"/>
      <c r="D824" s="473">
        <v>5</v>
      </c>
      <c r="E824" s="86">
        <v>5</v>
      </c>
      <c r="F824" s="164"/>
      <c r="G824" s="165"/>
      <c r="H824" s="164"/>
      <c r="I824" s="165"/>
      <c r="J824" s="164"/>
      <c r="K824" s="165"/>
    </row>
    <row r="825" spans="1:11" ht="21" customHeight="1" x14ac:dyDescent="0.25">
      <c r="A825" s="164"/>
      <c r="B825" s="164" t="s">
        <v>167</v>
      </c>
      <c r="C825" s="165"/>
      <c r="D825" s="473">
        <v>0.3</v>
      </c>
      <c r="E825" s="86">
        <v>0.3</v>
      </c>
      <c r="F825" s="164"/>
      <c r="G825" s="165"/>
      <c r="H825" s="164"/>
      <c r="I825" s="165"/>
      <c r="J825" s="164"/>
      <c r="K825" s="165"/>
    </row>
    <row r="826" spans="1:11" ht="39.75" customHeight="1" x14ac:dyDescent="0.25">
      <c r="A826" s="414" t="s">
        <v>144</v>
      </c>
      <c r="B826" s="411"/>
      <c r="C826" s="87">
        <v>20</v>
      </c>
      <c r="D826" s="86">
        <v>20</v>
      </c>
      <c r="E826" s="86">
        <v>20</v>
      </c>
      <c r="F826" s="219">
        <v>1.52</v>
      </c>
      <c r="G826" s="46">
        <v>0.16</v>
      </c>
      <c r="H826" s="219">
        <v>9.84</v>
      </c>
      <c r="I826" s="46">
        <v>47</v>
      </c>
      <c r="J826" s="219">
        <v>0</v>
      </c>
      <c r="K826" s="50" t="s">
        <v>295</v>
      </c>
    </row>
    <row r="827" spans="1:11" ht="27.75" customHeight="1" x14ac:dyDescent="0.25">
      <c r="A827" s="113" t="s">
        <v>61</v>
      </c>
      <c r="B827" s="193"/>
      <c r="C827" s="149" t="s">
        <v>186</v>
      </c>
      <c r="D827" s="219"/>
      <c r="E827" s="45"/>
      <c r="F827" s="46">
        <v>0.10257608505169695</v>
      </c>
      <c r="G827" s="219">
        <v>2.0586983552110021E-2</v>
      </c>
      <c r="H827" s="46">
        <v>5.1790380779918719</v>
      </c>
      <c r="I827" s="46">
        <v>21.78</v>
      </c>
      <c r="J827" s="219">
        <v>2.2400000000000002</v>
      </c>
      <c r="K827" s="50" t="s">
        <v>302</v>
      </c>
    </row>
    <row r="828" spans="1:11" ht="15" customHeight="1" x14ac:dyDescent="0.25">
      <c r="A828" s="113"/>
      <c r="B828" s="193" t="s">
        <v>165</v>
      </c>
      <c r="C828" s="149"/>
      <c r="D828" s="219">
        <v>0.4</v>
      </c>
      <c r="E828" s="45">
        <v>0.4</v>
      </c>
      <c r="F828" s="46"/>
      <c r="G828" s="219"/>
      <c r="H828" s="46"/>
      <c r="I828" s="46"/>
      <c r="J828" s="219"/>
      <c r="K828" s="50"/>
    </row>
    <row r="829" spans="1:11" ht="15" customHeight="1" x14ac:dyDescent="0.25">
      <c r="A829" s="113"/>
      <c r="B829" s="193" t="s">
        <v>21</v>
      </c>
      <c r="C829" s="149"/>
      <c r="D829" s="219">
        <v>5</v>
      </c>
      <c r="E829" s="45">
        <v>5</v>
      </c>
      <c r="F829" s="46"/>
      <c r="G829" s="219"/>
      <c r="H829" s="46"/>
      <c r="I829" s="46"/>
      <c r="J829" s="219"/>
      <c r="K829" s="50"/>
    </row>
    <row r="830" spans="1:11" ht="15" customHeight="1" x14ac:dyDescent="0.25">
      <c r="A830" s="113"/>
      <c r="B830" s="193" t="s">
        <v>62</v>
      </c>
      <c r="C830" s="149"/>
      <c r="D830" s="128">
        <v>5.55</v>
      </c>
      <c r="E830" s="45">
        <v>5</v>
      </c>
      <c r="F830" s="46"/>
      <c r="G830" s="219"/>
      <c r="H830" s="46"/>
      <c r="I830" s="46"/>
      <c r="J830" s="219"/>
      <c r="K830" s="50"/>
    </row>
    <row r="831" spans="1:11" ht="15" customHeight="1" thickBot="1" x14ac:dyDescent="0.3">
      <c r="A831" s="113"/>
      <c r="B831" s="193" t="s">
        <v>20</v>
      </c>
      <c r="C831" s="149"/>
      <c r="D831" s="46">
        <v>150</v>
      </c>
      <c r="E831" s="45">
        <v>150</v>
      </c>
      <c r="F831" s="46"/>
      <c r="G831" s="219"/>
      <c r="H831" s="46"/>
      <c r="I831" s="46"/>
      <c r="J831" s="219"/>
      <c r="K831" s="50"/>
    </row>
    <row r="832" spans="1:11" ht="18" customHeight="1" thickBot="1" x14ac:dyDescent="0.3">
      <c r="A832" s="432" t="s">
        <v>28</v>
      </c>
      <c r="B832" s="293"/>
      <c r="C832" s="294">
        <f>C797+C799+C814+C822+C826+160</f>
        <v>535</v>
      </c>
      <c r="D832" s="284"/>
      <c r="E832" s="283"/>
      <c r="F832" s="187">
        <f>SUM(F796:F831)</f>
        <v>18.600576085051699</v>
      </c>
      <c r="G832" s="187">
        <f t="shared" ref="G832:J832" si="15">SUM(G796:G831)</f>
        <v>17.770586983552111</v>
      </c>
      <c r="H832" s="187">
        <f t="shared" si="15"/>
        <v>66.853038077991883</v>
      </c>
      <c r="I832" s="187">
        <f t="shared" si="15"/>
        <v>523.70999999999992</v>
      </c>
      <c r="J832" s="187">
        <f t="shared" si="15"/>
        <v>20.420000000000002</v>
      </c>
      <c r="K832" s="295"/>
    </row>
    <row r="833" spans="1:11" ht="15" customHeight="1" thickBot="1" x14ac:dyDescent="0.3">
      <c r="A833" s="441" t="s">
        <v>49</v>
      </c>
      <c r="B833" s="280"/>
      <c r="C833" s="454">
        <f>C754+C758+C795+C832</f>
        <v>1546</v>
      </c>
      <c r="D833" s="331"/>
      <c r="E833" s="341"/>
      <c r="F833" s="342">
        <f>F754+F758+F795+F832</f>
        <v>49.703791682867667</v>
      </c>
      <c r="G833" s="342">
        <f>G754+G758+G795+G832</f>
        <v>40.689541487275356</v>
      </c>
      <c r="H833" s="342">
        <f>H754+H758+H795+H832</f>
        <v>187.97890014330153</v>
      </c>
      <c r="I833" s="342">
        <f>I754+I758+I795+I832</f>
        <v>1360.556723560057</v>
      </c>
      <c r="J833" s="342">
        <f>J754+J758+J795+J832</f>
        <v>87.3</v>
      </c>
      <c r="K833" s="238"/>
    </row>
    <row r="834" spans="1:11" ht="15.75" customHeight="1" x14ac:dyDescent="0.25">
      <c r="A834" s="440"/>
      <c r="B834" s="286"/>
      <c r="C834" s="308"/>
      <c r="D834" s="371"/>
      <c r="E834" s="88"/>
      <c r="F834" s="324"/>
      <c r="G834" s="324"/>
      <c r="H834" s="324"/>
      <c r="I834" s="316"/>
      <c r="J834" s="316"/>
      <c r="K834" s="281"/>
    </row>
    <row r="835" spans="1:11" ht="23.25" customHeight="1" thickBot="1" x14ac:dyDescent="0.3">
      <c r="A835" s="352" t="s">
        <v>84</v>
      </c>
      <c r="B835" s="280"/>
      <c r="C835" s="280"/>
      <c r="D835" s="351"/>
      <c r="K835" s="280"/>
    </row>
    <row r="836" spans="1:11" ht="29.25" customHeight="1" thickBot="1" x14ac:dyDescent="0.3">
      <c r="A836" s="501" t="s">
        <v>257</v>
      </c>
      <c r="B836" s="503" t="s">
        <v>432</v>
      </c>
      <c r="C836" s="503" t="s">
        <v>428</v>
      </c>
      <c r="D836" s="458" t="s">
        <v>429</v>
      </c>
      <c r="E836" s="108" t="s">
        <v>430</v>
      </c>
      <c r="F836" s="496" t="s">
        <v>5</v>
      </c>
      <c r="G836" s="497"/>
      <c r="H836" s="498"/>
      <c r="I836" s="201" t="s">
        <v>431</v>
      </c>
      <c r="J836" s="201" t="s">
        <v>6</v>
      </c>
      <c r="K836" s="199" t="s">
        <v>7</v>
      </c>
    </row>
    <row r="837" spans="1:11" ht="27.75" customHeight="1" thickBot="1" x14ac:dyDescent="0.3">
      <c r="A837" s="502"/>
      <c r="B837" s="504"/>
      <c r="C837" s="504"/>
      <c r="D837" s="283" t="s">
        <v>8</v>
      </c>
      <c r="E837" s="283" t="s">
        <v>9</v>
      </c>
      <c r="F837" s="283" t="s">
        <v>10</v>
      </c>
      <c r="G837" s="283" t="s">
        <v>11</v>
      </c>
      <c r="H837" s="285" t="s">
        <v>12</v>
      </c>
      <c r="I837" s="285" t="s">
        <v>13</v>
      </c>
      <c r="J837" s="285" t="s">
        <v>14</v>
      </c>
      <c r="K837" s="295"/>
    </row>
    <row r="838" spans="1:11" ht="19.5" customHeight="1" x14ac:dyDescent="0.25">
      <c r="A838" s="431"/>
      <c r="B838" s="286" t="s">
        <v>15</v>
      </c>
      <c r="C838" s="200"/>
      <c r="D838" s="459"/>
      <c r="E838" s="175"/>
      <c r="G838" s="289"/>
      <c r="I838" s="289"/>
      <c r="J838" s="317"/>
      <c r="K838" s="287"/>
    </row>
    <row r="839" spans="1:11" ht="30.75" customHeight="1" x14ac:dyDescent="0.25">
      <c r="A839" s="113" t="s">
        <v>191</v>
      </c>
      <c r="B839" s="193"/>
      <c r="C839" s="200" t="s">
        <v>201</v>
      </c>
      <c r="D839" s="219"/>
      <c r="E839" s="46"/>
      <c r="F839" s="219">
        <v>6.02</v>
      </c>
      <c r="G839" s="46">
        <v>4.84</v>
      </c>
      <c r="H839" s="219">
        <v>30.97</v>
      </c>
      <c r="I839" s="46">
        <v>191.96</v>
      </c>
      <c r="J839" s="219">
        <v>0.67</v>
      </c>
      <c r="K839" s="50" t="s">
        <v>106</v>
      </c>
    </row>
    <row r="840" spans="1:11" ht="24.75" customHeight="1" x14ac:dyDescent="0.25">
      <c r="A840" s="113"/>
      <c r="B840" s="193" t="s">
        <v>64</v>
      </c>
      <c r="C840" s="200"/>
      <c r="D840" s="219">
        <v>18</v>
      </c>
      <c r="E840" s="46">
        <v>18</v>
      </c>
      <c r="F840" s="219"/>
      <c r="G840" s="46"/>
      <c r="H840" s="219"/>
      <c r="I840" s="46"/>
      <c r="J840" s="219"/>
      <c r="K840" s="50"/>
    </row>
    <row r="841" spans="1:11" ht="15" customHeight="1" x14ac:dyDescent="0.25">
      <c r="A841" s="113"/>
      <c r="B841" s="193" t="s">
        <v>19</v>
      </c>
      <c r="C841" s="200"/>
      <c r="D841" s="219">
        <v>70</v>
      </c>
      <c r="E841" s="46">
        <v>70</v>
      </c>
      <c r="F841" s="219"/>
      <c r="G841" s="46"/>
      <c r="H841" s="219"/>
      <c r="I841" s="46"/>
      <c r="J841" s="219"/>
      <c r="K841" s="50"/>
    </row>
    <row r="842" spans="1:11" ht="15" customHeight="1" x14ac:dyDescent="0.25">
      <c r="A842" s="113"/>
      <c r="B842" s="193" t="s">
        <v>20</v>
      </c>
      <c r="C842" s="200"/>
      <c r="D842" s="219">
        <v>53</v>
      </c>
      <c r="E842" s="46">
        <v>53</v>
      </c>
      <c r="F842" s="219"/>
      <c r="G842" s="46"/>
      <c r="H842" s="219"/>
      <c r="I842" s="46"/>
      <c r="J842" s="219"/>
      <c r="K842" s="50"/>
    </row>
    <row r="843" spans="1:11" ht="15" customHeight="1" x14ac:dyDescent="0.25">
      <c r="A843" s="113"/>
      <c r="B843" s="193" t="s">
        <v>21</v>
      </c>
      <c r="C843" s="200"/>
      <c r="D843" s="219">
        <v>2</v>
      </c>
      <c r="E843" s="46">
        <v>2</v>
      </c>
      <c r="F843" s="219"/>
      <c r="G843" s="46"/>
      <c r="H843" s="219"/>
      <c r="I843" s="46"/>
      <c r="J843" s="219"/>
      <c r="K843" s="50"/>
    </row>
    <row r="844" spans="1:11" ht="23.25" customHeight="1" x14ac:dyDescent="0.25">
      <c r="A844" s="113"/>
      <c r="B844" s="400" t="s">
        <v>152</v>
      </c>
      <c r="C844" s="200"/>
      <c r="D844" s="219">
        <v>0.4</v>
      </c>
      <c r="E844" s="46">
        <v>0.4</v>
      </c>
      <c r="F844" s="219"/>
      <c r="G844" s="46"/>
      <c r="H844" s="219"/>
      <c r="I844" s="46"/>
      <c r="J844" s="219"/>
      <c r="K844" s="50"/>
    </row>
    <row r="845" spans="1:11" ht="13.5" customHeight="1" x14ac:dyDescent="0.25">
      <c r="A845" s="113"/>
      <c r="B845" s="193" t="s">
        <v>22</v>
      </c>
      <c r="C845" s="200"/>
      <c r="D845" s="219">
        <v>3</v>
      </c>
      <c r="E845" s="46">
        <v>3</v>
      </c>
      <c r="F845" s="219"/>
      <c r="G845" s="46"/>
      <c r="H845" s="219"/>
      <c r="I845" s="46"/>
      <c r="J845" s="219"/>
      <c r="K845" s="50"/>
    </row>
    <row r="846" spans="1:11" ht="15" customHeight="1" x14ac:dyDescent="0.25">
      <c r="A846" s="100" t="s">
        <v>337</v>
      </c>
      <c r="B846" s="222"/>
      <c r="C846" s="223" t="s">
        <v>435</v>
      </c>
      <c r="D846" s="224"/>
      <c r="E846" s="223"/>
      <c r="F846" s="224">
        <v>0.11000000000000001</v>
      </c>
      <c r="G846" s="223">
        <v>6.0000000000000012E-2</v>
      </c>
      <c r="H846" s="224">
        <v>6.9880000000000004</v>
      </c>
      <c r="I846" s="223">
        <v>28.7</v>
      </c>
      <c r="J846" s="224">
        <v>1.03</v>
      </c>
      <c r="K846" s="47" t="s">
        <v>302</v>
      </c>
    </row>
    <row r="847" spans="1:11" ht="22.5" customHeight="1" x14ac:dyDescent="0.25">
      <c r="A847" s="100"/>
      <c r="B847" s="222" t="s">
        <v>165</v>
      </c>
      <c r="C847" s="28"/>
      <c r="D847" s="224">
        <v>0.45</v>
      </c>
      <c r="E847" s="223">
        <v>0.45</v>
      </c>
      <c r="F847" s="224"/>
      <c r="G847" s="223"/>
      <c r="H847" s="224"/>
      <c r="I847" s="223"/>
      <c r="J847" s="224"/>
      <c r="K847" s="226"/>
    </row>
    <row r="848" spans="1:11" ht="15" customHeight="1" x14ac:dyDescent="0.25">
      <c r="A848" s="100"/>
      <c r="B848" s="222" t="s">
        <v>21</v>
      </c>
      <c r="C848" s="28"/>
      <c r="D848" s="224">
        <v>6</v>
      </c>
      <c r="E848" s="223">
        <v>6</v>
      </c>
      <c r="F848" s="224"/>
      <c r="G848" s="223"/>
      <c r="H848" s="224"/>
      <c r="I848" s="223"/>
      <c r="J848" s="224"/>
      <c r="K848" s="226"/>
    </row>
    <row r="849" spans="1:11" ht="15" customHeight="1" x14ac:dyDescent="0.25">
      <c r="A849" s="100"/>
      <c r="B849" s="222" t="s">
        <v>357</v>
      </c>
      <c r="C849" s="28"/>
      <c r="D849" s="224">
        <v>11.4</v>
      </c>
      <c r="E849" s="223">
        <v>10</v>
      </c>
      <c r="F849" s="224"/>
      <c r="G849" s="223"/>
      <c r="H849" s="224"/>
      <c r="I849" s="223"/>
      <c r="J849" s="224"/>
      <c r="K849" s="226"/>
    </row>
    <row r="850" spans="1:11" ht="15.75" customHeight="1" x14ac:dyDescent="0.25">
      <c r="A850" s="100"/>
      <c r="B850" s="222" t="s">
        <v>20</v>
      </c>
      <c r="C850" s="28"/>
      <c r="D850" s="224">
        <v>170</v>
      </c>
      <c r="E850" s="223">
        <v>170</v>
      </c>
      <c r="F850" s="224"/>
      <c r="G850" s="223"/>
      <c r="H850" s="224"/>
      <c r="I850" s="223"/>
      <c r="J850" s="224"/>
      <c r="K850" s="226"/>
    </row>
    <row r="851" spans="1:11" ht="15" customHeight="1" x14ac:dyDescent="0.25">
      <c r="A851" s="113" t="s">
        <v>148</v>
      </c>
      <c r="C851" s="149" t="s">
        <v>102</v>
      </c>
      <c r="D851" s="288"/>
      <c r="E851" s="175"/>
      <c r="F851" s="45">
        <v>1.915</v>
      </c>
      <c r="G851" s="46">
        <v>4.3549999999999995</v>
      </c>
      <c r="H851" s="88">
        <v>12.92</v>
      </c>
      <c r="I851" s="46">
        <v>98.5</v>
      </c>
      <c r="J851" s="121"/>
      <c r="K851" s="50" t="s">
        <v>248</v>
      </c>
    </row>
    <row r="852" spans="1:11" ht="24" customHeight="1" x14ac:dyDescent="0.25">
      <c r="A852" s="113"/>
      <c r="B852" s="48" t="s">
        <v>27</v>
      </c>
      <c r="C852" s="200"/>
      <c r="D852" s="45">
        <v>25</v>
      </c>
      <c r="E852" s="46">
        <v>25</v>
      </c>
      <c r="F852" s="176"/>
      <c r="G852" s="200"/>
      <c r="H852" s="121"/>
      <c r="I852" s="200"/>
      <c r="J852" s="121"/>
      <c r="K852" s="50"/>
    </row>
    <row r="853" spans="1:11" ht="15.75" customHeight="1" thickBot="1" x14ac:dyDescent="0.3">
      <c r="A853" s="113"/>
      <c r="B853" s="48" t="s">
        <v>22</v>
      </c>
      <c r="C853" s="200"/>
      <c r="D853" s="45">
        <v>5</v>
      </c>
      <c r="E853" s="46">
        <v>5</v>
      </c>
      <c r="F853" s="176" t="s">
        <v>3</v>
      </c>
      <c r="G853" s="200"/>
      <c r="H853" s="121"/>
      <c r="I853" s="200"/>
      <c r="J853" s="121"/>
      <c r="K853" s="50"/>
    </row>
    <row r="854" spans="1:11" ht="15.75" customHeight="1" thickBot="1" x14ac:dyDescent="0.3">
      <c r="A854" s="432" t="s">
        <v>28</v>
      </c>
      <c r="B854" s="293"/>
      <c r="C854" s="300">
        <v>359</v>
      </c>
      <c r="D854" s="284"/>
      <c r="E854" s="283"/>
      <c r="F854" s="322">
        <f>F839+F846+F851</f>
        <v>8.0449999999999999</v>
      </c>
      <c r="G854" s="65">
        <f>G839+G846+G851</f>
        <v>9.254999999999999</v>
      </c>
      <c r="H854" s="322">
        <f>H839+H846+H851</f>
        <v>50.878</v>
      </c>
      <c r="I854" s="65">
        <f>I839+I846+I851</f>
        <v>319.15999999999997</v>
      </c>
      <c r="J854" s="322">
        <f>J839+J846+J851</f>
        <v>1.7000000000000002</v>
      </c>
      <c r="K854" s="295"/>
    </row>
    <row r="855" spans="1:11" ht="15" customHeight="1" x14ac:dyDescent="0.25">
      <c r="A855" s="431"/>
      <c r="B855" s="286" t="s">
        <v>29</v>
      </c>
      <c r="C855" s="149"/>
      <c r="D855" s="459"/>
      <c r="E855" s="108"/>
      <c r="F855" s="88"/>
      <c r="G855" s="46"/>
      <c r="H855" s="88"/>
      <c r="I855" s="46"/>
      <c r="J855" s="88"/>
      <c r="K855" s="287"/>
    </row>
    <row r="856" spans="1:11" ht="15" customHeight="1" thickBot="1" x14ac:dyDescent="0.3">
      <c r="A856" s="160" t="s">
        <v>436</v>
      </c>
      <c r="B856" s="231"/>
      <c r="C856" s="79">
        <v>200</v>
      </c>
      <c r="D856" s="224">
        <v>200</v>
      </c>
      <c r="E856" s="223">
        <v>200</v>
      </c>
      <c r="F856" s="232">
        <v>1</v>
      </c>
      <c r="G856" s="233">
        <v>0</v>
      </c>
      <c r="H856" s="232">
        <v>20.200000000000003</v>
      </c>
      <c r="I856" s="233">
        <v>84.800000000000011</v>
      </c>
      <c r="J856" s="232">
        <v>4</v>
      </c>
      <c r="K856" s="247" t="s">
        <v>303</v>
      </c>
    </row>
    <row r="857" spans="1:11" ht="20.25" customHeight="1" thickBot="1" x14ac:dyDescent="0.3">
      <c r="A857" s="432" t="s">
        <v>28</v>
      </c>
      <c r="B857" s="293"/>
      <c r="C857" s="294">
        <v>200</v>
      </c>
      <c r="D857" s="284"/>
      <c r="E857" s="377"/>
      <c r="F857" s="322">
        <f>SUM(F856)</f>
        <v>1</v>
      </c>
      <c r="G857" s="65">
        <f t="shared" ref="G857:J857" si="16">SUM(G856)</f>
        <v>0</v>
      </c>
      <c r="H857" s="322">
        <f t="shared" si="16"/>
        <v>20.200000000000003</v>
      </c>
      <c r="I857" s="65">
        <f t="shared" si="16"/>
        <v>84.800000000000011</v>
      </c>
      <c r="J857" s="322">
        <f t="shared" si="16"/>
        <v>4</v>
      </c>
      <c r="K857" s="295"/>
    </row>
    <row r="858" spans="1:11" ht="15" customHeight="1" x14ac:dyDescent="0.25">
      <c r="A858" s="113"/>
      <c r="B858" s="279" t="s">
        <v>30</v>
      </c>
      <c r="C858" s="312"/>
      <c r="D858" s="88"/>
      <c r="E858" s="108"/>
      <c r="F858" s="202"/>
      <c r="G858" s="108"/>
      <c r="H858" s="202"/>
      <c r="I858" s="108"/>
      <c r="J858" s="88"/>
      <c r="K858" s="287"/>
    </row>
    <row r="859" spans="1:11" ht="20.25" customHeight="1" x14ac:dyDescent="0.25">
      <c r="A859" s="221" t="s">
        <v>318</v>
      </c>
      <c r="B859" s="8"/>
      <c r="C859" s="200">
        <v>30</v>
      </c>
      <c r="D859" s="88"/>
      <c r="E859" s="46"/>
      <c r="F859" s="88">
        <v>0.89</v>
      </c>
      <c r="G859" s="46">
        <v>1.55</v>
      </c>
      <c r="H859" s="88">
        <v>1.88</v>
      </c>
      <c r="I859" s="46">
        <v>25.08</v>
      </c>
      <c r="J859" s="88"/>
      <c r="K859" s="457" t="s">
        <v>320</v>
      </c>
    </row>
    <row r="860" spans="1:11" ht="18.75" customHeight="1" x14ac:dyDescent="0.25">
      <c r="A860" s="221"/>
      <c r="B860" s="8" t="s">
        <v>258</v>
      </c>
      <c r="C860" s="200"/>
      <c r="D860" s="88">
        <v>48.1</v>
      </c>
      <c r="E860" s="46">
        <v>28.5</v>
      </c>
      <c r="F860" s="88"/>
      <c r="G860" s="46"/>
      <c r="H860" s="88"/>
      <c r="I860" s="46"/>
      <c r="J860" s="88"/>
      <c r="K860" s="46"/>
    </row>
    <row r="861" spans="1:11" ht="13.5" customHeight="1" x14ac:dyDescent="0.25">
      <c r="A861" s="221"/>
      <c r="B861" s="8" t="s">
        <v>107</v>
      </c>
      <c r="C861" s="200"/>
      <c r="D861" s="88">
        <v>1.5</v>
      </c>
      <c r="E861" s="46">
        <v>1.5</v>
      </c>
      <c r="F861" s="88"/>
      <c r="G861" s="46"/>
      <c r="H861" s="88"/>
      <c r="I861" s="46"/>
      <c r="J861" s="88"/>
      <c r="K861" s="46"/>
    </row>
    <row r="862" spans="1:11" ht="50.25" customHeight="1" x14ac:dyDescent="0.25">
      <c r="A862" s="113" t="s">
        <v>473</v>
      </c>
      <c r="B862" s="222"/>
      <c r="C862" s="28" t="s">
        <v>105</v>
      </c>
      <c r="D862" s="224"/>
      <c r="E862" s="223"/>
      <c r="F862" s="219">
        <v>2.6074999999999999</v>
      </c>
      <c r="G862" s="46">
        <v>2.8875000000000002</v>
      </c>
      <c r="H862" s="219">
        <v>8.0634999999999994</v>
      </c>
      <c r="I862" s="46">
        <v>71.649999999999991</v>
      </c>
      <c r="J862" s="219">
        <v>5.16</v>
      </c>
      <c r="K862" s="50" t="s">
        <v>115</v>
      </c>
    </row>
    <row r="863" spans="1:11" ht="15.75" customHeight="1" x14ac:dyDescent="0.25">
      <c r="A863" s="100"/>
      <c r="B863" s="400" t="s">
        <v>378</v>
      </c>
      <c r="C863" s="319"/>
      <c r="D863" s="395">
        <v>5</v>
      </c>
      <c r="E863" s="117">
        <v>5</v>
      </c>
      <c r="F863" s="224"/>
      <c r="G863" s="223"/>
      <c r="H863" s="224"/>
      <c r="I863" s="223"/>
      <c r="J863" s="224"/>
      <c r="K863" s="226"/>
    </row>
    <row r="864" spans="1:11" ht="15.75" customHeight="1" x14ac:dyDescent="0.25">
      <c r="A864" s="100"/>
      <c r="B864" s="400" t="s">
        <v>108</v>
      </c>
      <c r="C864" s="319"/>
      <c r="D864" s="395">
        <v>60</v>
      </c>
      <c r="E864" s="117">
        <v>45</v>
      </c>
      <c r="F864" s="224"/>
      <c r="G864" s="223"/>
      <c r="H864" s="224"/>
      <c r="I864" s="223"/>
      <c r="J864" s="224"/>
      <c r="K864" s="226"/>
    </row>
    <row r="865" spans="1:11" ht="15.75" customHeight="1" x14ac:dyDescent="0.25">
      <c r="A865" s="100"/>
      <c r="B865" s="400" t="s">
        <v>66</v>
      </c>
      <c r="C865" s="319"/>
      <c r="D865" s="395">
        <v>7.5</v>
      </c>
      <c r="E865" s="117">
        <v>6</v>
      </c>
      <c r="F865" s="224"/>
      <c r="G865" s="223"/>
      <c r="H865" s="224"/>
      <c r="I865" s="223"/>
      <c r="J865" s="224"/>
      <c r="K865" s="226"/>
    </row>
    <row r="866" spans="1:11" ht="17.25" customHeight="1" x14ac:dyDescent="0.25">
      <c r="A866" s="100"/>
      <c r="B866" s="400" t="s">
        <v>86</v>
      </c>
      <c r="C866" s="319"/>
      <c r="D866" s="395">
        <v>7.14</v>
      </c>
      <c r="E866" s="117">
        <v>6</v>
      </c>
      <c r="F866" s="224"/>
      <c r="G866" s="223"/>
      <c r="H866" s="224"/>
      <c r="I866" s="223"/>
      <c r="J866" s="224"/>
      <c r="K866" s="226"/>
    </row>
    <row r="867" spans="1:11" ht="19.5" customHeight="1" x14ac:dyDescent="0.25">
      <c r="A867" s="100"/>
      <c r="B867" s="400" t="s">
        <v>107</v>
      </c>
      <c r="C867" s="319"/>
      <c r="D867" s="395">
        <v>1.5</v>
      </c>
      <c r="E867" s="117">
        <v>1.5</v>
      </c>
      <c r="F867" s="224"/>
      <c r="G867" s="223"/>
      <c r="H867" s="224"/>
      <c r="I867" s="223"/>
      <c r="J867" s="224"/>
      <c r="K867" s="226"/>
    </row>
    <row r="868" spans="1:11" ht="12.75" customHeight="1" x14ac:dyDescent="0.25">
      <c r="A868" s="100"/>
      <c r="B868" s="222" t="s">
        <v>117</v>
      </c>
      <c r="C868" s="28"/>
      <c r="D868" s="224">
        <v>1.8</v>
      </c>
      <c r="E868" s="223">
        <v>1.8</v>
      </c>
      <c r="F868" s="224"/>
      <c r="G868" s="223"/>
      <c r="H868" s="224"/>
      <c r="I868" s="223"/>
      <c r="J868" s="224"/>
      <c r="K868" s="226"/>
    </row>
    <row r="869" spans="1:11" ht="15.75" customHeight="1" x14ac:dyDescent="0.25">
      <c r="A869" s="100"/>
      <c r="B869" s="400" t="s">
        <v>152</v>
      </c>
      <c r="C869" s="319"/>
      <c r="D869" s="395" t="s">
        <v>256</v>
      </c>
      <c r="E869" s="117" t="s">
        <v>256</v>
      </c>
      <c r="F869" s="224"/>
      <c r="G869" s="223"/>
      <c r="H869" s="224"/>
      <c r="I869" s="223"/>
      <c r="J869" s="224"/>
      <c r="K869" s="226"/>
    </row>
    <row r="870" spans="1:11" ht="15.75" customHeight="1" x14ac:dyDescent="0.25">
      <c r="A870" s="100"/>
      <c r="B870" s="400" t="s">
        <v>266</v>
      </c>
      <c r="C870" s="319"/>
      <c r="D870" s="395">
        <v>105</v>
      </c>
      <c r="E870" s="117">
        <v>105</v>
      </c>
      <c r="F870" s="224"/>
      <c r="G870" s="223"/>
      <c r="H870" s="224"/>
      <c r="I870" s="223"/>
      <c r="J870" s="224"/>
      <c r="K870" s="226"/>
    </row>
    <row r="871" spans="1:11" ht="15.75" customHeight="1" x14ac:dyDescent="0.25">
      <c r="A871" s="492"/>
      <c r="B871" s="222" t="s">
        <v>354</v>
      </c>
      <c r="C871" s="43"/>
      <c r="D871" s="219">
        <v>17.559999999999999</v>
      </c>
      <c r="E871" s="46">
        <v>11.4</v>
      </c>
      <c r="F871" s="224"/>
      <c r="G871" s="223"/>
      <c r="H871" s="224"/>
      <c r="I871" s="223"/>
      <c r="J871" s="224"/>
      <c r="K871" s="226"/>
    </row>
    <row r="872" spans="1:11" ht="15.75" customHeight="1" x14ac:dyDescent="0.25">
      <c r="A872" s="492"/>
      <c r="B872" s="222" t="s">
        <v>171</v>
      </c>
      <c r="C872" s="43"/>
      <c r="D872" s="219">
        <v>11.97</v>
      </c>
      <c r="E872" s="46">
        <v>11.4</v>
      </c>
      <c r="F872" s="224"/>
      <c r="G872" s="223"/>
      <c r="H872" s="224"/>
      <c r="I872" s="223"/>
      <c r="J872" s="224"/>
      <c r="K872" s="226"/>
    </row>
    <row r="873" spans="1:11" ht="15.75" customHeight="1" x14ac:dyDescent="0.25">
      <c r="A873" s="492"/>
      <c r="B873" s="222" t="s">
        <v>86</v>
      </c>
      <c r="C873" s="43"/>
      <c r="D873" s="219">
        <v>1.19</v>
      </c>
      <c r="E873" s="46">
        <v>1</v>
      </c>
      <c r="F873" s="224"/>
      <c r="G873" s="223"/>
      <c r="H873" s="224"/>
      <c r="I873" s="223"/>
      <c r="J873" s="224"/>
      <c r="K873" s="226"/>
    </row>
    <row r="874" spans="1:11" ht="15.75" customHeight="1" x14ac:dyDescent="0.25">
      <c r="A874" s="492"/>
      <c r="B874" s="222" t="s">
        <v>44</v>
      </c>
      <c r="C874" s="43"/>
      <c r="D874" s="219">
        <v>0.96</v>
      </c>
      <c r="E874" s="46">
        <v>0.8</v>
      </c>
      <c r="F874" s="224"/>
      <c r="G874" s="223"/>
      <c r="H874" s="224"/>
      <c r="I874" s="223"/>
      <c r="J874" s="224"/>
      <c r="K874" s="226"/>
    </row>
    <row r="875" spans="1:11" ht="15.75" customHeight="1" x14ac:dyDescent="0.25">
      <c r="A875" s="492"/>
      <c r="B875" s="222" t="s">
        <v>411</v>
      </c>
      <c r="C875" s="43"/>
      <c r="D875" s="219">
        <v>1</v>
      </c>
      <c r="E875" s="46">
        <v>1</v>
      </c>
      <c r="F875" s="224"/>
      <c r="G875" s="223"/>
      <c r="H875" s="224"/>
      <c r="I875" s="223"/>
      <c r="J875" s="224"/>
      <c r="K875" s="226"/>
    </row>
    <row r="876" spans="1:11" ht="15.75" customHeight="1" x14ac:dyDescent="0.25">
      <c r="A876" s="492"/>
      <c r="B876" s="230" t="s">
        <v>152</v>
      </c>
      <c r="C876" s="43"/>
      <c r="D876" s="219">
        <v>0.1</v>
      </c>
      <c r="E876" s="46">
        <v>0.1</v>
      </c>
      <c r="F876" s="224"/>
      <c r="G876" s="223"/>
      <c r="H876" s="224"/>
      <c r="I876" s="223"/>
      <c r="J876" s="224"/>
      <c r="K876" s="226"/>
    </row>
    <row r="877" spans="1:11" ht="15.75" customHeight="1" x14ac:dyDescent="0.25">
      <c r="A877" s="492"/>
      <c r="B877" s="222" t="s">
        <v>38</v>
      </c>
      <c r="C877" s="43"/>
      <c r="D877" s="219"/>
      <c r="E877" s="46">
        <v>14.3</v>
      </c>
      <c r="F877" s="224"/>
      <c r="G877" s="223"/>
      <c r="H877" s="224"/>
      <c r="I877" s="223"/>
      <c r="J877" s="224"/>
      <c r="K877" s="226"/>
    </row>
    <row r="878" spans="1:11" ht="15.75" customHeight="1" x14ac:dyDescent="0.25">
      <c r="A878" s="492"/>
      <c r="B878" s="222" t="s">
        <v>138</v>
      </c>
      <c r="C878" s="43"/>
      <c r="D878" s="224"/>
      <c r="E878" s="223">
        <v>10</v>
      </c>
      <c r="F878" s="224"/>
      <c r="G878" s="223"/>
      <c r="H878" s="224"/>
      <c r="I878" s="223"/>
      <c r="J878" s="224"/>
      <c r="K878" s="226"/>
    </row>
    <row r="879" spans="1:11" ht="34.5" customHeight="1" x14ac:dyDescent="0.25">
      <c r="A879" s="267" t="s">
        <v>447</v>
      </c>
      <c r="C879" s="391">
        <v>150</v>
      </c>
      <c r="E879" s="175"/>
      <c r="F879" s="88">
        <v>7.1760000000000002</v>
      </c>
      <c r="G879" s="46">
        <v>9</v>
      </c>
      <c r="H879" s="88">
        <v>13.391999999999999</v>
      </c>
      <c r="I879" s="46">
        <v>169.2</v>
      </c>
      <c r="J879" s="88">
        <v>20.5</v>
      </c>
      <c r="K879" s="115" t="s">
        <v>448</v>
      </c>
    </row>
    <row r="880" spans="1:11" ht="15.75" customHeight="1" x14ac:dyDescent="0.25">
      <c r="B880" s="48" t="s">
        <v>151</v>
      </c>
      <c r="C880" s="484"/>
      <c r="D880" s="88">
        <v>138</v>
      </c>
      <c r="E880" s="46">
        <v>110</v>
      </c>
      <c r="G880" s="175"/>
      <c r="I880" s="175"/>
      <c r="K880" s="396"/>
    </row>
    <row r="881" spans="1:11" ht="15.75" customHeight="1" x14ac:dyDescent="0.25">
      <c r="B881" s="48" t="s">
        <v>111</v>
      </c>
      <c r="C881" s="484"/>
      <c r="D881" s="88">
        <v>24</v>
      </c>
      <c r="E881" s="46">
        <v>24</v>
      </c>
      <c r="G881" s="175"/>
      <c r="I881" s="175"/>
      <c r="K881" s="396"/>
    </row>
    <row r="882" spans="1:11" ht="15.75" customHeight="1" x14ac:dyDescent="0.25">
      <c r="B882" s="48" t="s">
        <v>449</v>
      </c>
      <c r="C882" s="484"/>
      <c r="D882" s="88"/>
      <c r="E882" s="46">
        <v>100</v>
      </c>
      <c r="G882" s="175"/>
      <c r="I882" s="175"/>
      <c r="K882" s="396"/>
    </row>
    <row r="883" spans="1:11" ht="15.75" customHeight="1" x14ac:dyDescent="0.25">
      <c r="B883" s="48" t="s">
        <v>86</v>
      </c>
      <c r="C883" s="484"/>
      <c r="D883" s="88">
        <v>10.8</v>
      </c>
      <c r="E883" s="46">
        <v>9</v>
      </c>
      <c r="G883" s="175"/>
      <c r="I883" s="175"/>
      <c r="K883" s="396"/>
    </row>
    <row r="884" spans="1:11" ht="15.75" customHeight="1" x14ac:dyDescent="0.25">
      <c r="B884" s="48" t="s">
        <v>107</v>
      </c>
      <c r="C884" s="484"/>
      <c r="D884" s="88">
        <v>1</v>
      </c>
      <c r="E884" s="46">
        <v>1</v>
      </c>
      <c r="G884" s="175"/>
      <c r="I884" s="175"/>
      <c r="K884" s="396"/>
    </row>
    <row r="885" spans="1:11" ht="15.75" customHeight="1" x14ac:dyDescent="0.25">
      <c r="B885" s="48" t="s">
        <v>450</v>
      </c>
      <c r="C885" s="484"/>
      <c r="D885" s="88"/>
      <c r="E885" s="46">
        <v>4.5</v>
      </c>
      <c r="G885" s="175"/>
      <c r="I885" s="175"/>
      <c r="K885" s="396"/>
    </row>
    <row r="886" spans="1:11" ht="30.75" customHeight="1" x14ac:dyDescent="0.25">
      <c r="B886" s="48" t="s">
        <v>246</v>
      </c>
      <c r="C886" s="484"/>
      <c r="D886" s="88">
        <v>39.5</v>
      </c>
      <c r="E886" s="46">
        <v>37.5</v>
      </c>
      <c r="G886" s="175"/>
      <c r="I886" s="175"/>
      <c r="K886" s="396"/>
    </row>
    <row r="887" spans="1:11" ht="15.75" customHeight="1" x14ac:dyDescent="0.25">
      <c r="B887" s="48" t="s">
        <v>228</v>
      </c>
      <c r="C887" s="484"/>
      <c r="D887" s="88">
        <v>39.5</v>
      </c>
      <c r="E887" s="46">
        <v>37.5</v>
      </c>
      <c r="G887" s="175"/>
      <c r="I887" s="175"/>
      <c r="K887" s="396"/>
    </row>
    <row r="888" spans="1:11" ht="15.75" customHeight="1" x14ac:dyDescent="0.25">
      <c r="B888" s="48" t="s">
        <v>451</v>
      </c>
      <c r="C888" s="484"/>
      <c r="D888" s="88"/>
      <c r="E888" s="46">
        <v>30</v>
      </c>
      <c r="G888" s="175"/>
      <c r="I888" s="175"/>
      <c r="K888" s="396"/>
    </row>
    <row r="889" spans="1:11" ht="15.75" customHeight="1" x14ac:dyDescent="0.25">
      <c r="B889" s="48" t="s">
        <v>231</v>
      </c>
      <c r="C889" s="484"/>
      <c r="D889" s="88">
        <v>3</v>
      </c>
      <c r="E889" s="46">
        <v>3</v>
      </c>
      <c r="G889" s="175"/>
      <c r="I889" s="175"/>
      <c r="K889" s="396"/>
    </row>
    <row r="890" spans="1:11" ht="15.75" customHeight="1" x14ac:dyDescent="0.25">
      <c r="A890" s="100"/>
      <c r="B890" s="222" t="s">
        <v>452</v>
      </c>
      <c r="C890" s="226"/>
      <c r="D890" s="224"/>
      <c r="E890" s="223">
        <v>15</v>
      </c>
      <c r="F890" s="217"/>
      <c r="G890" s="26"/>
      <c r="H890" s="217"/>
      <c r="I890" s="26"/>
      <c r="J890" s="217"/>
      <c r="K890" s="226"/>
    </row>
    <row r="891" spans="1:11" ht="15.75" customHeight="1" x14ac:dyDescent="0.25">
      <c r="A891" s="100"/>
      <c r="B891" s="193" t="s">
        <v>111</v>
      </c>
      <c r="C891" s="93"/>
      <c r="D891" s="240">
        <v>15</v>
      </c>
      <c r="E891" s="61">
        <v>15</v>
      </c>
      <c r="F891" s="217"/>
      <c r="G891" s="26"/>
      <c r="H891" s="217"/>
      <c r="I891" s="26"/>
      <c r="J891" s="217"/>
      <c r="K891" s="226"/>
    </row>
    <row r="892" spans="1:11" ht="15.75" customHeight="1" x14ac:dyDescent="0.25">
      <c r="A892" s="100"/>
      <c r="B892" s="239" t="s">
        <v>45</v>
      </c>
      <c r="C892" s="93"/>
      <c r="D892" s="240">
        <v>0.7</v>
      </c>
      <c r="E892" s="61">
        <v>0.7</v>
      </c>
      <c r="F892" s="217"/>
      <c r="G892" s="26"/>
      <c r="H892" s="217"/>
      <c r="I892" s="26"/>
      <c r="J892" s="217"/>
      <c r="K892" s="226"/>
    </row>
    <row r="893" spans="1:11" ht="15.75" customHeight="1" x14ac:dyDescent="0.25">
      <c r="A893" s="100"/>
      <c r="B893" s="239" t="s">
        <v>231</v>
      </c>
      <c r="C893" s="93"/>
      <c r="D893" s="240">
        <v>0.7</v>
      </c>
      <c r="E893" s="61">
        <v>0.7</v>
      </c>
      <c r="F893" s="217"/>
      <c r="G893" s="26"/>
      <c r="H893" s="217"/>
      <c r="I893" s="26"/>
      <c r="J893" s="217"/>
      <c r="K893" s="226"/>
    </row>
    <row r="894" spans="1:11" ht="15.75" customHeight="1" x14ac:dyDescent="0.25">
      <c r="A894" s="100"/>
      <c r="B894" s="239" t="s">
        <v>66</v>
      </c>
      <c r="C894" s="93"/>
      <c r="D894" s="240">
        <v>1.25</v>
      </c>
      <c r="E894" s="61">
        <v>1</v>
      </c>
      <c r="F894" s="217"/>
      <c r="G894" s="26"/>
      <c r="H894" s="217"/>
      <c r="I894" s="26"/>
      <c r="J894" s="217"/>
      <c r="K894" s="226"/>
    </row>
    <row r="895" spans="1:11" ht="15.75" customHeight="1" x14ac:dyDescent="0.25">
      <c r="A895" s="100"/>
      <c r="B895" s="239" t="s">
        <v>86</v>
      </c>
      <c r="C895" s="93"/>
      <c r="D895" s="240">
        <v>0.36</v>
      </c>
      <c r="E895" s="61">
        <v>0.3</v>
      </c>
      <c r="F895" s="217"/>
      <c r="G895" s="26"/>
      <c r="H895" s="217"/>
      <c r="I895" s="26"/>
      <c r="J895" s="217"/>
      <c r="K895" s="226"/>
    </row>
    <row r="896" spans="1:11" ht="15.75" customHeight="1" x14ac:dyDescent="0.25">
      <c r="A896" s="100"/>
      <c r="B896" s="239" t="s">
        <v>117</v>
      </c>
      <c r="C896" s="93"/>
      <c r="D896" s="240">
        <v>0.9</v>
      </c>
      <c r="E896" s="61">
        <v>0.9</v>
      </c>
      <c r="F896" s="217"/>
      <c r="G896" s="26"/>
      <c r="H896" s="217"/>
      <c r="I896" s="26"/>
      <c r="J896" s="217"/>
      <c r="K896" s="226"/>
    </row>
    <row r="897" spans="1:11" ht="15.75" customHeight="1" x14ac:dyDescent="0.25">
      <c r="A897" s="100"/>
      <c r="B897" s="239" t="s">
        <v>107</v>
      </c>
      <c r="C897" s="93"/>
      <c r="D897" s="240">
        <v>0.2</v>
      </c>
      <c r="E897" s="61">
        <v>0.2</v>
      </c>
      <c r="F897" s="217"/>
      <c r="G897" s="26"/>
      <c r="H897" s="217"/>
      <c r="I897" s="26"/>
      <c r="J897" s="217"/>
      <c r="K897" s="226"/>
    </row>
    <row r="898" spans="1:11" ht="15.75" customHeight="1" x14ac:dyDescent="0.25">
      <c r="A898" s="100"/>
      <c r="B898" s="239" t="s">
        <v>152</v>
      </c>
      <c r="C898" s="93"/>
      <c r="D898" s="240">
        <v>0.15</v>
      </c>
      <c r="E898" s="61">
        <v>0.15</v>
      </c>
      <c r="F898" s="217"/>
      <c r="G898" s="26"/>
      <c r="H898" s="217"/>
      <c r="I898" s="26"/>
      <c r="J898" s="217"/>
      <c r="K898" s="226"/>
    </row>
    <row r="899" spans="1:11" ht="15.75" customHeight="1" x14ac:dyDescent="0.25">
      <c r="A899" s="436"/>
      <c r="B899" s="239" t="s">
        <v>48</v>
      </c>
      <c r="C899" s="93"/>
      <c r="D899" s="240">
        <v>0.15</v>
      </c>
      <c r="E899" s="61">
        <v>0.15</v>
      </c>
      <c r="F899" s="249"/>
      <c r="G899" s="163"/>
      <c r="H899" s="249"/>
      <c r="I899" s="163"/>
      <c r="J899" s="249"/>
      <c r="K899" s="163"/>
    </row>
    <row r="900" spans="1:11" ht="21.75" customHeight="1" x14ac:dyDescent="0.25">
      <c r="A900" s="100" t="s">
        <v>419</v>
      </c>
      <c r="B900" s="222"/>
      <c r="C900" s="245">
        <v>150</v>
      </c>
      <c r="D900" s="224"/>
      <c r="E900" s="223"/>
      <c r="F900" s="224">
        <v>0.17</v>
      </c>
      <c r="G900" s="223">
        <v>0.09</v>
      </c>
      <c r="H900" s="224">
        <v>7.44</v>
      </c>
      <c r="I900" s="223">
        <v>32.89</v>
      </c>
      <c r="J900" s="224">
        <v>6.16</v>
      </c>
      <c r="K900" s="226" t="s">
        <v>238</v>
      </c>
    </row>
    <row r="901" spans="1:11" ht="15" customHeight="1" x14ac:dyDescent="0.25">
      <c r="A901" s="100"/>
      <c r="B901" s="222" t="s">
        <v>150</v>
      </c>
      <c r="C901" s="28"/>
      <c r="D901" s="224">
        <v>22.8</v>
      </c>
      <c r="E901" s="223">
        <v>20</v>
      </c>
      <c r="F901" s="214"/>
      <c r="G901" s="28"/>
      <c r="H901" s="214"/>
      <c r="I901" s="49"/>
      <c r="J901" s="214"/>
      <c r="K901" s="226"/>
    </row>
    <row r="902" spans="1:11" ht="15" customHeight="1" x14ac:dyDescent="0.25">
      <c r="A902" s="100"/>
      <c r="B902" s="222" t="s">
        <v>362</v>
      </c>
      <c r="C902" s="28"/>
      <c r="D902" s="224">
        <v>7.5</v>
      </c>
      <c r="E902" s="223">
        <v>5</v>
      </c>
      <c r="F902" s="214"/>
      <c r="G902" s="28"/>
      <c r="H902" s="214"/>
      <c r="I902" s="49"/>
      <c r="J902" s="214"/>
      <c r="K902" s="226"/>
    </row>
    <row r="903" spans="1:11" ht="15" customHeight="1" x14ac:dyDescent="0.25">
      <c r="A903" s="100"/>
      <c r="B903" s="222" t="s">
        <v>62</v>
      </c>
      <c r="C903" s="28"/>
      <c r="D903" s="224">
        <v>5.55</v>
      </c>
      <c r="E903" s="223">
        <v>5</v>
      </c>
      <c r="F903" s="214"/>
      <c r="G903" s="28"/>
      <c r="H903" s="214"/>
      <c r="I903" s="49"/>
      <c r="J903" s="214"/>
      <c r="K903" s="226"/>
    </row>
    <row r="904" spans="1:11" ht="15" customHeight="1" x14ac:dyDescent="0.25">
      <c r="A904" s="100"/>
      <c r="B904" s="222" t="s">
        <v>20</v>
      </c>
      <c r="C904" s="28"/>
      <c r="D904" s="224">
        <v>152</v>
      </c>
      <c r="E904" s="223">
        <v>152</v>
      </c>
      <c r="F904" s="214"/>
      <c r="G904" s="28"/>
      <c r="H904" s="214"/>
      <c r="I904" s="49"/>
      <c r="J904" s="214"/>
      <c r="K904" s="226"/>
    </row>
    <row r="905" spans="1:11" ht="15" customHeight="1" x14ac:dyDescent="0.25">
      <c r="A905" s="100"/>
      <c r="B905" s="222" t="s">
        <v>48</v>
      </c>
      <c r="C905" s="28"/>
      <c r="D905" s="224">
        <v>5</v>
      </c>
      <c r="E905" s="223">
        <v>5</v>
      </c>
      <c r="F905" s="214"/>
      <c r="G905" s="28"/>
      <c r="H905" s="214"/>
      <c r="I905" s="49"/>
      <c r="J905" s="214"/>
      <c r="K905" s="226"/>
    </row>
    <row r="906" spans="1:11" ht="15" customHeight="1" thickBot="1" x14ac:dyDescent="0.3">
      <c r="A906" s="113" t="s">
        <v>166</v>
      </c>
      <c r="C906" s="200">
        <v>35</v>
      </c>
      <c r="D906" s="88">
        <v>35</v>
      </c>
      <c r="E906" s="46">
        <v>35</v>
      </c>
      <c r="F906" s="88">
        <v>2.3076923076923075</v>
      </c>
      <c r="G906" s="127">
        <v>0.41958041958041958</v>
      </c>
      <c r="H906" s="88">
        <v>13.846153846153847</v>
      </c>
      <c r="I906" s="127">
        <v>69.230769230769241</v>
      </c>
      <c r="J906" s="121"/>
      <c r="K906" s="238" t="s">
        <v>300</v>
      </c>
    </row>
    <row r="907" spans="1:11" ht="35.25" customHeight="1" thickBot="1" x14ac:dyDescent="0.3">
      <c r="A907" s="432" t="s">
        <v>28</v>
      </c>
      <c r="B907" s="293"/>
      <c r="C907" s="300">
        <f>C859+160+C879+C900+C906</f>
        <v>525</v>
      </c>
      <c r="D907" s="284"/>
      <c r="E907" s="283"/>
      <c r="F907" s="322">
        <f>SUM(F858:F906)</f>
        <v>13.151192307692309</v>
      </c>
      <c r="G907" s="65">
        <f t="shared" ref="G907:J907" si="17">SUM(G858:G906)</f>
        <v>13.94708041958042</v>
      </c>
      <c r="H907" s="322">
        <f t="shared" si="17"/>
        <v>44.621653846153848</v>
      </c>
      <c r="I907" s="65">
        <f t="shared" si="17"/>
        <v>368.05076923076916</v>
      </c>
      <c r="J907" s="322">
        <f t="shared" si="17"/>
        <v>31.82</v>
      </c>
      <c r="K907" s="295"/>
    </row>
    <row r="908" spans="1:11" ht="38.25" customHeight="1" x14ac:dyDescent="0.25">
      <c r="B908" s="348" t="s">
        <v>202</v>
      </c>
      <c r="C908" s="455"/>
      <c r="D908" s="88"/>
      <c r="E908" s="108"/>
      <c r="F908" s="88"/>
      <c r="G908" s="108"/>
      <c r="H908" s="88"/>
      <c r="I908" s="108"/>
      <c r="J908" s="88"/>
      <c r="K908" s="287"/>
    </row>
    <row r="909" spans="1:11" ht="24.75" customHeight="1" x14ac:dyDescent="0.25">
      <c r="A909" s="44" t="s">
        <v>123</v>
      </c>
      <c r="C909" s="200">
        <v>150</v>
      </c>
      <c r="D909" s="88"/>
      <c r="E909" s="46"/>
      <c r="F909" s="88">
        <v>4.3499999999999996</v>
      </c>
      <c r="G909" s="46">
        <v>3.75</v>
      </c>
      <c r="H909" s="88">
        <v>8</v>
      </c>
      <c r="I909" s="46">
        <v>83</v>
      </c>
      <c r="J909" s="121">
        <v>1.05</v>
      </c>
      <c r="K909" s="50" t="s">
        <v>114</v>
      </c>
    </row>
    <row r="910" spans="1:11" ht="29.25" customHeight="1" x14ac:dyDescent="0.25">
      <c r="A910" s="100" t="s">
        <v>437</v>
      </c>
      <c r="B910" s="48" t="s">
        <v>129</v>
      </c>
      <c r="C910" s="200"/>
      <c r="D910" s="88">
        <v>155</v>
      </c>
      <c r="E910" s="46">
        <v>150</v>
      </c>
      <c r="F910" s="121"/>
      <c r="G910" s="200"/>
      <c r="H910" s="121"/>
      <c r="I910" s="200"/>
      <c r="J910" s="121"/>
      <c r="K910" s="50"/>
    </row>
    <row r="911" spans="1:11" ht="22.5" customHeight="1" x14ac:dyDescent="0.25">
      <c r="A911" s="113" t="s">
        <v>153</v>
      </c>
      <c r="B911" s="400" t="s">
        <v>396</v>
      </c>
      <c r="C911" s="200">
        <v>35</v>
      </c>
      <c r="D911" s="219">
        <v>35</v>
      </c>
      <c r="E911" s="46">
        <v>35</v>
      </c>
      <c r="F911" s="46">
        <v>2.0649999999999999</v>
      </c>
      <c r="G911" s="219">
        <v>1.645</v>
      </c>
      <c r="H911" s="46">
        <v>26.25</v>
      </c>
      <c r="I911" s="219">
        <v>128.1</v>
      </c>
      <c r="J911" s="45">
        <v>0</v>
      </c>
      <c r="K911" s="50" t="s">
        <v>294</v>
      </c>
    </row>
    <row r="912" spans="1:11" ht="22.5" customHeight="1" x14ac:dyDescent="0.25">
      <c r="A912" s="243" t="s">
        <v>168</v>
      </c>
      <c r="B912" s="420"/>
      <c r="C912" s="268" t="s">
        <v>189</v>
      </c>
      <c r="D912" s="370"/>
      <c r="E912" s="86"/>
      <c r="F912" s="299">
        <v>12.08</v>
      </c>
      <c r="G912" s="86">
        <v>21.52</v>
      </c>
      <c r="H912" s="370">
        <v>2.29</v>
      </c>
      <c r="I912" s="86">
        <v>251.03</v>
      </c>
      <c r="J912" s="370">
        <v>0.25</v>
      </c>
      <c r="K912" s="50" t="s">
        <v>309</v>
      </c>
    </row>
    <row r="913" spans="1:11" ht="13.5" customHeight="1" x14ac:dyDescent="0.25">
      <c r="A913" s="243"/>
      <c r="B913" s="193" t="s">
        <v>44</v>
      </c>
      <c r="C913" s="268"/>
      <c r="D913" s="370">
        <v>96</v>
      </c>
      <c r="E913" s="86">
        <v>80</v>
      </c>
      <c r="F913" s="370"/>
      <c r="G913" s="86"/>
      <c r="H913" s="370"/>
      <c r="I913" s="86"/>
      <c r="J913" s="370"/>
      <c r="K913" s="50"/>
    </row>
    <row r="914" spans="1:11" ht="13.5" customHeight="1" x14ac:dyDescent="0.25">
      <c r="A914" s="243"/>
      <c r="B914" s="420" t="s">
        <v>132</v>
      </c>
      <c r="C914" s="268"/>
      <c r="D914" s="370">
        <v>55</v>
      </c>
      <c r="E914" s="86">
        <v>55</v>
      </c>
      <c r="F914" s="370"/>
      <c r="G914" s="86"/>
      <c r="H914" s="370"/>
      <c r="I914" s="86"/>
      <c r="J914" s="370"/>
      <c r="K914" s="50"/>
    </row>
    <row r="915" spans="1:11" ht="13.5" customHeight="1" x14ac:dyDescent="0.25">
      <c r="A915" s="243"/>
      <c r="B915" s="420" t="s">
        <v>156</v>
      </c>
      <c r="C915" s="268"/>
      <c r="D915" s="370"/>
      <c r="E915" s="86">
        <v>135</v>
      </c>
      <c r="F915" s="370"/>
      <c r="G915" s="86"/>
      <c r="H915" s="370"/>
      <c r="I915" s="86"/>
      <c r="J915" s="370"/>
      <c r="K915" s="50"/>
    </row>
    <row r="916" spans="1:11" ht="15" customHeight="1" x14ac:dyDescent="0.25">
      <c r="A916" s="243"/>
      <c r="B916" s="420" t="s">
        <v>45</v>
      </c>
      <c r="C916" s="268"/>
      <c r="D916" s="370">
        <v>2</v>
      </c>
      <c r="E916" s="86">
        <v>2</v>
      </c>
      <c r="F916" s="370"/>
      <c r="G916" s="86"/>
      <c r="H916" s="370"/>
      <c r="I916" s="86"/>
      <c r="J916" s="370"/>
      <c r="K916" s="50"/>
    </row>
    <row r="917" spans="1:11" ht="14.25" customHeight="1" x14ac:dyDescent="0.25">
      <c r="A917" s="243"/>
      <c r="B917" s="420" t="s">
        <v>152</v>
      </c>
      <c r="C917" s="268"/>
      <c r="D917" s="370">
        <v>0.3</v>
      </c>
      <c r="E917" s="86">
        <v>0.3</v>
      </c>
      <c r="F917" s="370"/>
      <c r="G917" s="86"/>
      <c r="H917" s="370"/>
      <c r="I917" s="86"/>
      <c r="J917" s="370"/>
      <c r="K917" s="50"/>
    </row>
    <row r="918" spans="1:11" ht="22.5" customHeight="1" x14ac:dyDescent="0.25">
      <c r="A918" s="243"/>
      <c r="B918" s="420" t="s">
        <v>157</v>
      </c>
      <c r="C918" s="268"/>
      <c r="D918" s="370"/>
      <c r="E918" s="86">
        <v>130</v>
      </c>
      <c r="F918" s="370"/>
      <c r="G918" s="86"/>
      <c r="H918" s="370"/>
      <c r="I918" s="86"/>
      <c r="J918" s="370"/>
      <c r="K918" s="50"/>
    </row>
    <row r="919" spans="1:11" ht="34.5" customHeight="1" x14ac:dyDescent="0.25">
      <c r="A919" s="113" t="s">
        <v>144</v>
      </c>
      <c r="C919" s="200">
        <v>20</v>
      </c>
      <c r="D919" s="88">
        <v>20</v>
      </c>
      <c r="E919" s="46">
        <v>20</v>
      </c>
      <c r="F919" s="88">
        <v>1.52</v>
      </c>
      <c r="G919" s="46">
        <v>0.16</v>
      </c>
      <c r="H919" s="88">
        <v>9.84</v>
      </c>
      <c r="I919" s="46">
        <v>47</v>
      </c>
      <c r="J919" s="88">
        <v>0</v>
      </c>
      <c r="K919" s="50" t="s">
        <v>295</v>
      </c>
    </row>
    <row r="920" spans="1:11" ht="15" customHeight="1" x14ac:dyDescent="0.25">
      <c r="A920" s="113" t="s">
        <v>211</v>
      </c>
      <c r="C920" s="200" t="s">
        <v>136</v>
      </c>
      <c r="D920" s="88"/>
      <c r="E920" s="46"/>
      <c r="F920" s="88">
        <v>0.5</v>
      </c>
      <c r="G920" s="46">
        <v>0.21</v>
      </c>
      <c r="H920" s="88">
        <v>5.57</v>
      </c>
      <c r="I920" s="46">
        <v>26.15</v>
      </c>
      <c r="J920" s="88">
        <v>75</v>
      </c>
      <c r="K920" s="50" t="s">
        <v>217</v>
      </c>
    </row>
    <row r="921" spans="1:11" ht="15.75" customHeight="1" x14ac:dyDescent="0.25">
      <c r="A921" s="113"/>
      <c r="B921" s="48" t="s">
        <v>224</v>
      </c>
      <c r="C921" s="200"/>
      <c r="D921" s="88">
        <v>15.3</v>
      </c>
      <c r="E921" s="46">
        <v>15</v>
      </c>
      <c r="F921" s="121"/>
      <c r="G921" s="200"/>
      <c r="H921" s="121"/>
      <c r="I921" s="200"/>
      <c r="J921" s="121"/>
      <c r="K921" s="50"/>
    </row>
    <row r="922" spans="1:11" ht="12.75" customHeight="1" x14ac:dyDescent="0.25">
      <c r="A922" s="113"/>
      <c r="B922" s="48" t="s">
        <v>48</v>
      </c>
      <c r="C922" s="200"/>
      <c r="D922" s="88">
        <v>5</v>
      </c>
      <c r="E922" s="46">
        <v>5</v>
      </c>
      <c r="F922" s="121"/>
      <c r="G922" s="200"/>
      <c r="H922" s="121"/>
      <c r="I922" s="200"/>
      <c r="J922" s="121"/>
      <c r="K922" s="50"/>
    </row>
    <row r="923" spans="1:11" ht="18.75" customHeight="1" thickBot="1" x14ac:dyDescent="0.3">
      <c r="A923" s="113"/>
      <c r="B923" s="48" t="s">
        <v>51</v>
      </c>
      <c r="C923" s="200"/>
      <c r="D923" s="88">
        <v>150</v>
      </c>
      <c r="E923" s="46">
        <v>150</v>
      </c>
      <c r="F923" s="121"/>
      <c r="G923" s="200"/>
      <c r="H923" s="121"/>
      <c r="I923" s="200"/>
      <c r="J923" s="121"/>
      <c r="K923" s="238"/>
    </row>
    <row r="924" spans="1:11" ht="15.75" customHeight="1" thickBot="1" x14ac:dyDescent="0.3">
      <c r="A924" s="432" t="s">
        <v>28</v>
      </c>
      <c r="B924" s="305"/>
      <c r="C924" s="300">
        <f>C909+C911+C912+C919+155</f>
        <v>490</v>
      </c>
      <c r="D924" s="322"/>
      <c r="E924" s="65"/>
      <c r="F924" s="65">
        <f>SUM(F909:F923)</f>
        <v>20.514999999999997</v>
      </c>
      <c r="G924" s="65">
        <f t="shared" ref="G924:J924" si="18">SUM(G909:G923)</f>
        <v>27.285</v>
      </c>
      <c r="H924" s="65">
        <f t="shared" si="18"/>
        <v>51.949999999999996</v>
      </c>
      <c r="I924" s="65">
        <f t="shared" si="18"/>
        <v>535.28</v>
      </c>
      <c r="J924" s="65">
        <f t="shared" si="18"/>
        <v>76.3</v>
      </c>
      <c r="K924" s="283"/>
    </row>
    <row r="925" spans="1:11" ht="15" customHeight="1" thickBot="1" x14ac:dyDescent="0.3">
      <c r="A925" s="432" t="s">
        <v>49</v>
      </c>
      <c r="B925" s="305"/>
      <c r="C925" s="300">
        <f>C854+C857+C907+C924</f>
        <v>1574</v>
      </c>
      <c r="D925" s="65"/>
      <c r="E925" s="65"/>
      <c r="F925" s="65">
        <f>F854+F857+F907+F924</f>
        <v>42.711192307692301</v>
      </c>
      <c r="G925" s="65">
        <f>G854+G857+G907+G924</f>
        <v>50.487080419580423</v>
      </c>
      <c r="H925" s="65">
        <f>H854+H857+H907+H924</f>
        <v>167.64965384615385</v>
      </c>
      <c r="I925" s="65">
        <f>I854+I857+I907+I924</f>
        <v>1307.290769230769</v>
      </c>
      <c r="J925" s="65">
        <f>J854+J857+J907+J924</f>
        <v>113.82</v>
      </c>
      <c r="K925" s="295"/>
    </row>
    <row r="926" spans="1:11" ht="15" customHeight="1" thickBot="1" x14ac:dyDescent="0.3">
      <c r="A926" s="207" t="s">
        <v>284</v>
      </c>
      <c r="B926" s="64"/>
      <c r="C926" s="161" t="e">
        <f>C103+C190+C284+C362+C467+C542+C629+C732+C833+C925</f>
        <v>#REF!</v>
      </c>
      <c r="D926" s="35"/>
      <c r="E926" s="35"/>
      <c r="F926" s="35">
        <f>F103+F190+F284+F362+F467+F542+F629+F732+F833+F925</f>
        <v>464.27321643100515</v>
      </c>
      <c r="G926" s="35">
        <f>G103+G190+G284+G362+G467+G542+G629+G732+G833+G925</f>
        <v>447.66768227619679</v>
      </c>
      <c r="H926" s="35">
        <f>H103+H190+H284+H362+H467+H542+H629+H732+H833+H925</f>
        <v>1784.8874133379845</v>
      </c>
      <c r="I926" s="35">
        <f>I103+I190+I284+I362+I467+I542+I629+I732+I833+I925</f>
        <v>13070.013050972717</v>
      </c>
      <c r="J926" s="35">
        <f>J103+J190+J284+J362+J467+J542+J629+J732+J833+J925</f>
        <v>545.43000000000006</v>
      </c>
      <c r="K926" s="23"/>
    </row>
    <row r="927" spans="1:11" ht="15" customHeight="1" thickBot="1" x14ac:dyDescent="0.3">
      <c r="A927" s="499" t="s">
        <v>252</v>
      </c>
      <c r="B927" s="500"/>
      <c r="C927" s="300" t="e">
        <f>C926/10</f>
        <v>#REF!</v>
      </c>
      <c r="D927" s="65"/>
      <c r="E927" s="65"/>
      <c r="F927" s="65">
        <f t="shared" ref="F927:J927" si="19">F926/10</f>
        <v>46.427321643100512</v>
      </c>
      <c r="G927" s="65">
        <f t="shared" si="19"/>
        <v>44.766768227619679</v>
      </c>
      <c r="H927" s="65">
        <f t="shared" si="19"/>
        <v>178.48874133379846</v>
      </c>
      <c r="I927" s="65">
        <f t="shared" si="19"/>
        <v>1307.0013050972716</v>
      </c>
      <c r="J927" s="65">
        <f t="shared" si="19"/>
        <v>54.543000000000006</v>
      </c>
      <c r="K927" s="295"/>
    </row>
    <row r="928" spans="1:11" ht="15" customHeight="1" x14ac:dyDescent="0.25">
      <c r="A928" s="267" t="s">
        <v>87</v>
      </c>
      <c r="C928" s="48"/>
      <c r="E928" s="371"/>
      <c r="F928" s="88"/>
      <c r="G928" s="88"/>
      <c r="H928" s="88"/>
      <c r="I928" s="88"/>
      <c r="K928" s="48"/>
    </row>
    <row r="929" spans="1:11" ht="15" customHeight="1" x14ac:dyDescent="0.25">
      <c r="A929" s="505" t="s">
        <v>145</v>
      </c>
      <c r="B929" s="505"/>
      <c r="C929" s="505"/>
      <c r="D929" s="505"/>
      <c r="E929" s="505"/>
      <c r="F929" s="505"/>
      <c r="G929" s="505"/>
      <c r="H929" s="505"/>
      <c r="I929" s="505"/>
      <c r="J929" s="505"/>
      <c r="K929" s="505"/>
    </row>
    <row r="930" spans="1:11" ht="15" customHeight="1" x14ac:dyDescent="0.25">
      <c r="A930" s="505" t="s">
        <v>88</v>
      </c>
      <c r="B930" s="505"/>
      <c r="C930" s="505"/>
      <c r="D930" s="505"/>
      <c r="E930" s="505"/>
      <c r="F930" s="505"/>
      <c r="G930" s="505"/>
      <c r="H930" s="505"/>
      <c r="I930" s="505"/>
      <c r="J930" s="505"/>
      <c r="K930" s="505"/>
    </row>
    <row r="931" spans="1:11" ht="15" customHeight="1" x14ac:dyDescent="0.25">
      <c r="A931" s="505" t="s">
        <v>89</v>
      </c>
      <c r="B931" s="505"/>
      <c r="C931" s="505"/>
      <c r="D931" s="505"/>
      <c r="E931" s="505"/>
      <c r="F931" s="505"/>
      <c r="G931" s="505"/>
      <c r="H931" s="505"/>
      <c r="I931" s="505"/>
      <c r="J931" s="505"/>
      <c r="K931" s="505"/>
    </row>
    <row r="932" spans="1:11" ht="15" customHeight="1" x14ac:dyDescent="0.25">
      <c r="A932" s="505" t="s">
        <v>90</v>
      </c>
      <c r="B932" s="505"/>
      <c r="C932" s="505"/>
      <c r="D932" s="505"/>
      <c r="E932" s="505"/>
      <c r="F932" s="505"/>
      <c r="G932" s="505"/>
      <c r="H932" s="505"/>
      <c r="I932" s="505"/>
      <c r="J932" s="505"/>
      <c r="K932" s="505"/>
    </row>
    <row r="933" spans="1:11" ht="15" customHeight="1" x14ac:dyDescent="0.25">
      <c r="A933" s="506" t="s">
        <v>397</v>
      </c>
      <c r="B933" s="506"/>
      <c r="C933" s="506"/>
      <c r="D933" s="506"/>
      <c r="E933" s="506"/>
      <c r="F933" s="506"/>
      <c r="G933" s="506"/>
      <c r="H933" s="506"/>
      <c r="I933" s="506"/>
      <c r="J933" s="506"/>
      <c r="K933" s="506"/>
    </row>
    <row r="934" spans="1:11" ht="15" customHeight="1" x14ac:dyDescent="0.25">
      <c r="A934" s="505" t="s">
        <v>91</v>
      </c>
      <c r="B934" s="505"/>
      <c r="C934" s="505"/>
      <c r="D934" s="505"/>
      <c r="E934" s="505"/>
      <c r="F934" s="505"/>
      <c r="G934" s="505"/>
      <c r="H934" s="505"/>
      <c r="I934" s="505"/>
      <c r="J934" s="505"/>
      <c r="K934" s="505"/>
    </row>
    <row r="935" spans="1:11" ht="15" customHeight="1" x14ac:dyDescent="0.25">
      <c r="A935" s="506" t="s">
        <v>398</v>
      </c>
      <c r="B935" s="506"/>
      <c r="C935" s="506"/>
      <c r="D935" s="506"/>
      <c r="E935" s="506"/>
      <c r="F935" s="506"/>
      <c r="G935" s="506"/>
      <c r="H935" s="506"/>
      <c r="I935" s="506"/>
      <c r="J935" s="506"/>
      <c r="K935" s="506"/>
    </row>
    <row r="936" spans="1:11" ht="15" customHeight="1" x14ac:dyDescent="0.25">
      <c r="A936" s="505" t="s">
        <v>92</v>
      </c>
      <c r="B936" s="505"/>
      <c r="C936" s="505"/>
      <c r="D936" s="505"/>
      <c r="E936" s="505"/>
      <c r="F936" s="505"/>
      <c r="G936" s="505"/>
      <c r="H936" s="505"/>
      <c r="I936" s="505"/>
      <c r="J936" s="505"/>
      <c r="K936" s="505"/>
    </row>
    <row r="937" spans="1:11" ht="15" customHeight="1" x14ac:dyDescent="0.25">
      <c r="A937" s="506" t="s">
        <v>399</v>
      </c>
      <c r="B937" s="506"/>
      <c r="C937" s="506"/>
      <c r="D937" s="506"/>
      <c r="E937" s="506"/>
      <c r="F937" s="506"/>
      <c r="G937" s="506"/>
      <c r="H937" s="506"/>
      <c r="I937" s="506"/>
      <c r="J937" s="506"/>
      <c r="K937" s="506"/>
    </row>
    <row r="938" spans="1:11" ht="15" customHeight="1" x14ac:dyDescent="0.25">
      <c r="A938" s="505" t="s">
        <v>146</v>
      </c>
      <c r="B938" s="505"/>
      <c r="C938" s="505"/>
      <c r="D938" s="505"/>
      <c r="E938" s="505"/>
      <c r="F938" s="505"/>
      <c r="G938" s="505"/>
      <c r="H938" s="505"/>
      <c r="I938" s="505"/>
      <c r="J938" s="505"/>
      <c r="K938" s="505"/>
    </row>
    <row r="939" spans="1:11" ht="15" customHeight="1" x14ac:dyDescent="0.25">
      <c r="A939" s="505" t="s">
        <v>93</v>
      </c>
      <c r="B939" s="505"/>
      <c r="C939" s="505"/>
      <c r="D939" s="505"/>
      <c r="E939" s="505"/>
      <c r="F939" s="505"/>
      <c r="G939" s="505"/>
      <c r="H939" s="505"/>
      <c r="I939" s="505"/>
      <c r="J939" s="505"/>
      <c r="K939" s="505"/>
    </row>
    <row r="940" spans="1:11" ht="15" customHeight="1" x14ac:dyDescent="0.25">
      <c r="A940" s="505" t="s">
        <v>94</v>
      </c>
      <c r="B940" s="505"/>
      <c r="C940" s="505"/>
      <c r="D940" s="505"/>
      <c r="E940" s="505"/>
      <c r="F940" s="505"/>
      <c r="G940" s="505"/>
      <c r="H940" s="505"/>
      <c r="I940" s="505"/>
      <c r="J940" s="505"/>
      <c r="K940" s="505"/>
    </row>
    <row r="941" spans="1:11" ht="15" customHeight="1" x14ac:dyDescent="0.25">
      <c r="A941" s="506" t="s">
        <v>400</v>
      </c>
      <c r="B941" s="506"/>
      <c r="C941" s="506"/>
      <c r="D941" s="506"/>
      <c r="E941" s="506"/>
      <c r="F941" s="506"/>
      <c r="G941" s="506"/>
      <c r="H941" s="506"/>
      <c r="I941" s="506"/>
      <c r="J941" s="506"/>
      <c r="K941" s="506"/>
    </row>
    <row r="942" spans="1:11" ht="15" customHeight="1" x14ac:dyDescent="0.25">
      <c r="A942" s="505" t="s">
        <v>124</v>
      </c>
      <c r="B942" s="505"/>
      <c r="C942" s="505"/>
      <c r="D942" s="505"/>
      <c r="E942" s="505"/>
      <c r="F942" s="505"/>
      <c r="G942" s="505"/>
      <c r="H942" s="505"/>
      <c r="I942" s="505"/>
      <c r="J942" s="505"/>
      <c r="K942" s="505"/>
    </row>
    <row r="943" spans="1:11" ht="15" customHeight="1" x14ac:dyDescent="0.25">
      <c r="A943" s="505" t="s">
        <v>95</v>
      </c>
      <c r="B943" s="505"/>
      <c r="C943" s="505"/>
      <c r="D943" s="505"/>
      <c r="E943" s="505"/>
      <c r="F943" s="505"/>
      <c r="G943" s="505"/>
      <c r="H943" s="505"/>
      <c r="I943" s="505"/>
      <c r="J943" s="505"/>
      <c r="K943" s="505"/>
    </row>
    <row r="944" spans="1:11" ht="15" customHeight="1" x14ac:dyDescent="0.25">
      <c r="A944" s="505" t="s">
        <v>96</v>
      </c>
      <c r="B944" s="505"/>
      <c r="C944" s="505"/>
      <c r="D944" s="505"/>
      <c r="E944" s="505"/>
      <c r="F944" s="505"/>
      <c r="G944" s="505"/>
      <c r="H944" s="505"/>
      <c r="I944" s="505"/>
      <c r="J944" s="505"/>
      <c r="K944" s="505"/>
    </row>
    <row r="945" spans="1:11" ht="15" customHeight="1" x14ac:dyDescent="0.25">
      <c r="A945" s="505" t="s">
        <v>125</v>
      </c>
      <c r="B945" s="505"/>
      <c r="C945" s="505"/>
      <c r="D945" s="505"/>
      <c r="E945" s="505"/>
      <c r="F945" s="505"/>
      <c r="G945" s="505"/>
      <c r="H945" s="505"/>
      <c r="I945" s="505"/>
      <c r="J945" s="505"/>
      <c r="K945" s="505"/>
    </row>
    <row r="946" spans="1:11" ht="15" customHeight="1" x14ac:dyDescent="0.25">
      <c r="A946" s="505" t="s">
        <v>97</v>
      </c>
      <c r="B946" s="505"/>
      <c r="C946" s="505"/>
      <c r="D946" s="505"/>
      <c r="E946" s="505"/>
      <c r="F946" s="505"/>
      <c r="G946" s="505"/>
      <c r="H946" s="505"/>
      <c r="I946" s="505"/>
      <c r="J946" s="505"/>
      <c r="K946" s="505"/>
    </row>
    <row r="947" spans="1:11" ht="15" customHeight="1" x14ac:dyDescent="0.25">
      <c r="A947" s="505" t="s">
        <v>126</v>
      </c>
      <c r="B947" s="505"/>
      <c r="C947" s="505"/>
      <c r="D947" s="505"/>
      <c r="E947" s="505"/>
      <c r="F947" s="505"/>
      <c r="G947" s="505"/>
      <c r="H947" s="505"/>
      <c r="I947" s="505"/>
      <c r="J947" s="505"/>
      <c r="K947" s="505"/>
    </row>
    <row r="948" spans="1:11" ht="15" customHeight="1" x14ac:dyDescent="0.25">
      <c r="A948" s="505" t="s">
        <v>98</v>
      </c>
      <c r="B948" s="505"/>
      <c r="C948" s="505"/>
      <c r="D948" s="505"/>
      <c r="E948" s="505"/>
      <c r="F948" s="505"/>
      <c r="G948" s="505"/>
      <c r="H948" s="505"/>
      <c r="I948" s="505"/>
      <c r="J948" s="505"/>
      <c r="K948" s="505"/>
    </row>
    <row r="949" spans="1:11" ht="15" customHeight="1" x14ac:dyDescent="0.25">
      <c r="A949" s="505" t="s">
        <v>99</v>
      </c>
      <c r="B949" s="505"/>
      <c r="C949" s="505"/>
      <c r="D949" s="505"/>
      <c r="E949" s="505"/>
      <c r="F949" s="505"/>
      <c r="G949" s="505"/>
      <c r="H949" s="505"/>
      <c r="I949" s="505"/>
      <c r="J949" s="505"/>
      <c r="K949" s="505"/>
    </row>
    <row r="950" spans="1:11" ht="15" customHeight="1" x14ac:dyDescent="0.25">
      <c r="A950" s="505" t="s">
        <v>127</v>
      </c>
      <c r="B950" s="505"/>
      <c r="C950" s="505"/>
      <c r="D950" s="505"/>
      <c r="E950" s="505"/>
      <c r="F950" s="505"/>
      <c r="G950" s="505"/>
      <c r="H950" s="505"/>
      <c r="I950" s="505"/>
      <c r="J950" s="505"/>
      <c r="K950" s="505"/>
    </row>
    <row r="951" spans="1:11" ht="15" customHeight="1" x14ac:dyDescent="0.25">
      <c r="A951" s="505" t="s">
        <v>100</v>
      </c>
      <c r="B951" s="505"/>
      <c r="C951" s="505"/>
      <c r="D951" s="505"/>
      <c r="E951" s="505"/>
      <c r="F951" s="505"/>
      <c r="G951" s="505"/>
      <c r="H951" s="505"/>
      <c r="I951" s="505"/>
      <c r="J951" s="505"/>
      <c r="K951" s="505"/>
    </row>
    <row r="952" spans="1:11" ht="15" customHeight="1" x14ac:dyDescent="0.25">
      <c r="A952" s="505" t="s">
        <v>101</v>
      </c>
      <c r="B952" s="505"/>
      <c r="C952" s="505"/>
      <c r="D952" s="505"/>
      <c r="E952" s="505"/>
      <c r="F952" s="505"/>
      <c r="G952" s="505"/>
      <c r="H952" s="505"/>
      <c r="I952" s="505"/>
      <c r="J952" s="505"/>
      <c r="K952" s="505"/>
    </row>
    <row r="953" spans="1:11" ht="15" customHeight="1" x14ac:dyDescent="0.25">
      <c r="E953" s="371"/>
      <c r="F953" s="88"/>
      <c r="G953" s="88"/>
      <c r="H953" s="88"/>
      <c r="I953" s="88"/>
      <c r="K953" s="48"/>
    </row>
    <row r="954" spans="1:11" ht="15" customHeight="1" x14ac:dyDescent="0.25">
      <c r="F954" s="88"/>
      <c r="G954" s="88"/>
      <c r="H954" s="88"/>
      <c r="I954" s="88"/>
      <c r="K954" s="48"/>
    </row>
    <row r="955" spans="1:11" ht="15" customHeight="1" x14ac:dyDescent="0.25">
      <c r="A955" s="352"/>
      <c r="F955" s="316"/>
      <c r="G955" s="316"/>
      <c r="H955" s="316"/>
      <c r="I955" s="316"/>
      <c r="K955" s="48"/>
    </row>
    <row r="956" spans="1:11" ht="15" customHeight="1" x14ac:dyDescent="0.25">
      <c r="A956" s="352"/>
      <c r="F956" s="316"/>
      <c r="G956" s="316"/>
      <c r="H956" s="316"/>
      <c r="I956" s="316"/>
      <c r="K956" s="48"/>
    </row>
    <row r="957" spans="1:11" ht="15" customHeight="1" x14ac:dyDescent="0.25">
      <c r="A957" s="352"/>
      <c r="F957" s="316"/>
      <c r="G957" s="316"/>
      <c r="H957" s="316"/>
      <c r="I957" s="316"/>
      <c r="K957" s="48"/>
    </row>
    <row r="958" spans="1:11" ht="15" customHeight="1" x14ac:dyDescent="0.25">
      <c r="A958" s="352"/>
      <c r="F958" s="316"/>
      <c r="G958" s="316"/>
      <c r="H958" s="316"/>
      <c r="I958" s="316"/>
      <c r="K958" s="48"/>
    </row>
    <row r="959" spans="1:11" ht="15" customHeight="1" x14ac:dyDescent="0.25">
      <c r="F959" s="88"/>
      <c r="G959" s="88"/>
      <c r="H959" s="88"/>
      <c r="I959" s="88"/>
      <c r="K959" s="48"/>
    </row>
    <row r="960" spans="1:11" ht="15" customHeight="1" x14ac:dyDescent="0.25">
      <c r="A960" s="352"/>
      <c r="F960" s="88"/>
      <c r="G960" s="88"/>
      <c r="H960" s="88"/>
      <c r="I960" s="88"/>
      <c r="K960" s="48"/>
    </row>
    <row r="961" spans="1:11" ht="15" customHeight="1" x14ac:dyDescent="0.25">
      <c r="E961" s="371"/>
      <c r="F961" s="88"/>
      <c r="G961" s="88"/>
      <c r="H961" s="88"/>
      <c r="I961" s="88"/>
      <c r="K961" s="48"/>
    </row>
    <row r="962" spans="1:11" ht="15" customHeight="1" x14ac:dyDescent="0.25">
      <c r="E962" s="371"/>
      <c r="F962" s="88"/>
      <c r="G962" s="88"/>
      <c r="H962" s="88"/>
      <c r="I962" s="88"/>
      <c r="K962" s="48"/>
    </row>
    <row r="963" spans="1:11" ht="15" customHeight="1" x14ac:dyDescent="0.25">
      <c r="F963" s="88"/>
      <c r="G963" s="88"/>
      <c r="H963" s="88"/>
      <c r="I963" s="88"/>
      <c r="K963" s="48"/>
    </row>
    <row r="964" spans="1:11" ht="15" customHeight="1" x14ac:dyDescent="0.25">
      <c r="A964" s="352"/>
      <c r="F964" s="316"/>
      <c r="G964" s="316"/>
      <c r="H964" s="316"/>
      <c r="I964" s="316"/>
      <c r="K964" s="48"/>
    </row>
    <row r="965" spans="1:11" ht="15" customHeight="1" x14ac:dyDescent="0.25">
      <c r="F965" s="88"/>
      <c r="G965" s="88"/>
      <c r="H965" s="88"/>
      <c r="I965" s="88"/>
      <c r="K965" s="48"/>
    </row>
    <row r="966" spans="1:11" ht="15" customHeight="1" x14ac:dyDescent="0.25">
      <c r="A966" s="352"/>
      <c r="F966" s="88"/>
      <c r="G966" s="88"/>
      <c r="H966" s="88"/>
      <c r="I966" s="88"/>
      <c r="K966" s="48"/>
    </row>
    <row r="967" spans="1:11" ht="15" customHeight="1" x14ac:dyDescent="0.25">
      <c r="E967" s="371"/>
      <c r="F967" s="88"/>
      <c r="G967" s="88"/>
      <c r="H967" s="88"/>
      <c r="I967" s="88"/>
      <c r="K967" s="48"/>
    </row>
    <row r="968" spans="1:11" ht="15" customHeight="1" x14ac:dyDescent="0.25">
      <c r="A968" s="352"/>
      <c r="B968" s="279"/>
      <c r="C968" s="350"/>
      <c r="D968" s="351"/>
      <c r="E968" s="351"/>
      <c r="F968" s="316"/>
      <c r="G968" s="316"/>
      <c r="H968" s="316"/>
      <c r="I968" s="316"/>
      <c r="K968" s="48"/>
    </row>
    <row r="969" spans="1:11" ht="15" customHeight="1" x14ac:dyDescent="0.25">
      <c r="F969" s="88"/>
      <c r="G969" s="88"/>
      <c r="H969" s="88"/>
      <c r="I969" s="88"/>
      <c r="K969" s="48"/>
    </row>
    <row r="970" spans="1:11" ht="15" customHeight="1" x14ac:dyDescent="0.25">
      <c r="F970" s="88"/>
      <c r="G970" s="88"/>
      <c r="H970" s="88"/>
      <c r="I970" s="88"/>
      <c r="K970" s="48"/>
    </row>
    <row r="971" spans="1:11" ht="15" customHeight="1" x14ac:dyDescent="0.25">
      <c r="A971" s="352"/>
      <c r="F971" s="316"/>
      <c r="G971" s="316"/>
      <c r="H971" s="316"/>
      <c r="I971" s="316"/>
      <c r="K971" s="48"/>
    </row>
    <row r="972" spans="1:11" ht="15" customHeight="1" x14ac:dyDescent="0.25">
      <c r="K972" s="48"/>
    </row>
    <row r="973" spans="1:11" ht="15" customHeight="1" x14ac:dyDescent="0.25">
      <c r="A973" s="352"/>
      <c r="B973" s="279"/>
      <c r="K973" s="48"/>
    </row>
    <row r="974" spans="1:11" ht="15" customHeight="1" x14ac:dyDescent="0.25">
      <c r="A974" s="352"/>
      <c r="B974" s="279"/>
      <c r="K974" s="48"/>
    </row>
    <row r="975" spans="1:11" ht="15" customHeight="1" x14ac:dyDescent="0.25">
      <c r="A975" s="352"/>
      <c r="B975" s="279"/>
      <c r="K975" s="48"/>
    </row>
    <row r="976" spans="1:11" ht="15" customHeight="1" x14ac:dyDescent="0.25">
      <c r="A976" s="352"/>
      <c r="B976" s="279"/>
      <c r="K976" s="48"/>
    </row>
    <row r="977" spans="1:11" ht="15" customHeight="1" x14ac:dyDescent="0.25">
      <c r="A977" s="352"/>
      <c r="B977" s="279"/>
      <c r="K977" s="48"/>
    </row>
    <row r="978" spans="1:11" ht="15" customHeight="1" x14ac:dyDescent="0.25">
      <c r="K978" s="48"/>
    </row>
    <row r="979" spans="1:11" ht="15" customHeight="1" x14ac:dyDescent="0.25">
      <c r="K979" s="48"/>
    </row>
    <row r="980" spans="1:11" ht="15" customHeight="1" x14ac:dyDescent="0.25">
      <c r="C980" s="350"/>
      <c r="D980" s="351"/>
      <c r="K980" s="48"/>
    </row>
    <row r="981" spans="1:11" ht="15" customHeight="1" x14ac:dyDescent="0.25">
      <c r="A981" s="352"/>
      <c r="B981" s="279"/>
      <c r="K981" s="48"/>
    </row>
    <row r="982" spans="1:11" ht="15" customHeight="1" x14ac:dyDescent="0.25">
      <c r="E982" s="371"/>
      <c r="F982" s="88"/>
      <c r="G982" s="88"/>
      <c r="H982" s="88"/>
      <c r="I982" s="88"/>
      <c r="K982" s="48"/>
    </row>
    <row r="983" spans="1:11" ht="15" customHeight="1" x14ac:dyDescent="0.25">
      <c r="E983" s="371"/>
      <c r="F983" s="88"/>
      <c r="G983" s="88"/>
      <c r="H983" s="88"/>
      <c r="I983" s="88"/>
      <c r="K983" s="48"/>
    </row>
    <row r="984" spans="1:11" ht="15" customHeight="1" x14ac:dyDescent="0.25">
      <c r="E984" s="371"/>
      <c r="F984" s="88"/>
      <c r="G984" s="88"/>
      <c r="H984" s="88"/>
      <c r="I984" s="88"/>
      <c r="K984" s="48"/>
    </row>
    <row r="985" spans="1:11" ht="15" customHeight="1" x14ac:dyDescent="0.25">
      <c r="F985" s="88"/>
      <c r="G985" s="88"/>
      <c r="H985" s="88"/>
      <c r="I985" s="88"/>
      <c r="K985" s="48"/>
    </row>
    <row r="986" spans="1:11" ht="15" customHeight="1" x14ac:dyDescent="0.25">
      <c r="E986" s="371"/>
      <c r="F986" s="88"/>
      <c r="G986" s="88"/>
      <c r="H986" s="88"/>
      <c r="I986" s="88"/>
      <c r="K986" s="48"/>
    </row>
    <row r="987" spans="1:11" ht="15" customHeight="1" x14ac:dyDescent="0.25">
      <c r="F987" s="88"/>
      <c r="G987" s="88"/>
      <c r="H987" s="88"/>
      <c r="I987" s="88"/>
      <c r="K987" s="48"/>
    </row>
    <row r="988" spans="1:11" ht="15" customHeight="1" x14ac:dyDescent="0.25">
      <c r="F988" s="88"/>
      <c r="G988" s="88"/>
      <c r="H988" s="88"/>
      <c r="I988" s="88"/>
      <c r="K988" s="48"/>
    </row>
    <row r="989" spans="1:11" ht="15" customHeight="1" x14ac:dyDescent="0.25">
      <c r="A989" s="352"/>
      <c r="B989" s="279"/>
      <c r="C989" s="350"/>
      <c r="D989" s="351"/>
      <c r="E989" s="351"/>
      <c r="F989" s="316"/>
      <c r="G989" s="316"/>
      <c r="H989" s="316"/>
      <c r="I989" s="316"/>
      <c r="K989" s="48"/>
    </row>
    <row r="990" spans="1:11" ht="15" customHeight="1" x14ac:dyDescent="0.25">
      <c r="A990" s="352"/>
      <c r="B990" s="279"/>
      <c r="C990" s="350"/>
      <c r="D990" s="351"/>
      <c r="E990" s="351"/>
      <c r="F990" s="316"/>
      <c r="G990" s="316"/>
      <c r="H990" s="316"/>
      <c r="I990" s="316"/>
      <c r="K990" s="48"/>
    </row>
    <row r="991" spans="1:11" ht="15" customHeight="1" x14ac:dyDescent="0.25">
      <c r="A991" s="352"/>
      <c r="B991" s="279"/>
      <c r="C991" s="350"/>
      <c r="D991" s="351"/>
      <c r="E991" s="351"/>
      <c r="F991" s="316"/>
      <c r="G991" s="316"/>
      <c r="H991" s="316"/>
      <c r="I991" s="316"/>
      <c r="K991" s="48"/>
    </row>
    <row r="992" spans="1:11" ht="15" customHeight="1" x14ac:dyDescent="0.25">
      <c r="F992" s="88"/>
      <c r="G992" s="88"/>
      <c r="H992" s="88"/>
      <c r="I992" s="88"/>
      <c r="K992" s="48"/>
    </row>
    <row r="993" spans="1:11" ht="15" customHeight="1" x14ac:dyDescent="0.25">
      <c r="A993" s="352"/>
      <c r="F993" s="88"/>
      <c r="G993" s="88"/>
      <c r="H993" s="88"/>
      <c r="I993" s="88"/>
      <c r="K993" s="48"/>
    </row>
    <row r="994" spans="1:11" ht="15" customHeight="1" x14ac:dyDescent="0.25">
      <c r="F994" s="88"/>
      <c r="G994" s="88"/>
      <c r="H994" s="88"/>
      <c r="I994" s="316"/>
      <c r="K994" s="48"/>
    </row>
    <row r="995" spans="1:11" ht="15" customHeight="1" x14ac:dyDescent="0.25">
      <c r="E995" s="371"/>
      <c r="F995" s="88"/>
      <c r="G995" s="88"/>
      <c r="H995" s="88"/>
      <c r="I995" s="88"/>
      <c r="K995" s="48"/>
    </row>
    <row r="996" spans="1:11" ht="15" customHeight="1" x14ac:dyDescent="0.25">
      <c r="E996" s="371"/>
      <c r="F996" s="88"/>
      <c r="G996" s="88"/>
      <c r="H996" s="88"/>
      <c r="I996" s="88"/>
      <c r="K996" s="48"/>
    </row>
    <row r="997" spans="1:11" ht="15" customHeight="1" x14ac:dyDescent="0.25">
      <c r="E997" s="371"/>
      <c r="F997" s="88"/>
      <c r="G997" s="88"/>
      <c r="H997" s="88"/>
      <c r="I997" s="88"/>
      <c r="K997" s="48"/>
    </row>
    <row r="998" spans="1:11" ht="15" customHeight="1" x14ac:dyDescent="0.25">
      <c r="E998" s="371"/>
      <c r="F998" s="88"/>
      <c r="G998" s="88"/>
      <c r="H998" s="88"/>
      <c r="I998" s="88"/>
      <c r="K998" s="48"/>
    </row>
    <row r="999" spans="1:11" ht="15" customHeight="1" x14ac:dyDescent="0.25">
      <c r="E999" s="371"/>
      <c r="F999" s="88"/>
      <c r="G999" s="88"/>
      <c r="H999" s="88"/>
      <c r="I999" s="88"/>
      <c r="K999" s="48"/>
    </row>
    <row r="1000" spans="1:11" ht="15" customHeight="1" x14ac:dyDescent="0.25">
      <c r="E1000" s="371"/>
      <c r="F1000" s="88"/>
      <c r="G1000" s="88"/>
      <c r="H1000" s="88"/>
      <c r="I1000" s="88"/>
      <c r="K1000" s="48"/>
    </row>
    <row r="1001" spans="1:11" ht="15" customHeight="1" x14ac:dyDescent="0.25">
      <c r="E1001" s="371"/>
      <c r="F1001" s="88"/>
      <c r="G1001" s="88"/>
      <c r="H1001" s="88"/>
      <c r="I1001" s="88"/>
      <c r="K1001" s="48"/>
    </row>
    <row r="1002" spans="1:11" ht="15" customHeight="1" x14ac:dyDescent="0.25">
      <c r="F1002" s="88"/>
      <c r="G1002" s="88"/>
      <c r="H1002" s="88"/>
      <c r="I1002" s="88"/>
      <c r="K1002" s="48"/>
    </row>
    <row r="1003" spans="1:11" ht="15" customHeight="1" x14ac:dyDescent="0.25">
      <c r="A1003" s="352"/>
      <c r="F1003" s="316"/>
      <c r="G1003" s="316"/>
      <c r="H1003" s="316"/>
      <c r="I1003" s="316"/>
      <c r="K1003" s="48"/>
    </row>
    <row r="1004" spans="1:11" ht="15" customHeight="1" x14ac:dyDescent="0.25">
      <c r="A1004" s="352"/>
      <c r="F1004" s="316"/>
      <c r="G1004" s="316"/>
      <c r="H1004" s="316"/>
      <c r="I1004" s="316"/>
      <c r="K1004" s="48"/>
    </row>
    <row r="1005" spans="1:11" ht="15" customHeight="1" x14ac:dyDescent="0.25">
      <c r="A1005" s="352"/>
      <c r="F1005" s="316"/>
      <c r="G1005" s="316"/>
      <c r="H1005" s="316"/>
      <c r="I1005" s="316"/>
      <c r="K1005" s="48"/>
    </row>
    <row r="1006" spans="1:11" ht="15" customHeight="1" x14ac:dyDescent="0.25">
      <c r="A1006" s="352"/>
      <c r="F1006" s="316"/>
      <c r="G1006" s="316"/>
      <c r="H1006" s="316"/>
      <c r="I1006" s="316"/>
      <c r="K1006" s="48"/>
    </row>
    <row r="1007" spans="1:11" ht="15" customHeight="1" x14ac:dyDescent="0.25">
      <c r="F1007" s="88"/>
      <c r="G1007" s="88"/>
      <c r="H1007" s="88"/>
      <c r="I1007" s="88"/>
      <c r="K1007" s="48"/>
    </row>
    <row r="1008" spans="1:11" ht="15" customHeight="1" x14ac:dyDescent="0.25">
      <c r="A1008" s="352"/>
      <c r="F1008" s="88"/>
      <c r="G1008" s="88"/>
      <c r="H1008" s="88"/>
      <c r="I1008" s="88"/>
      <c r="K1008" s="48"/>
    </row>
    <row r="1009" spans="1:11" ht="15" customHeight="1" x14ac:dyDescent="0.25">
      <c r="F1009" s="88"/>
      <c r="G1009" s="88"/>
      <c r="H1009" s="88"/>
      <c r="I1009" s="88"/>
      <c r="K1009" s="48"/>
    </row>
    <row r="1010" spans="1:11" ht="15" customHeight="1" x14ac:dyDescent="0.25">
      <c r="F1010" s="88"/>
      <c r="G1010" s="88"/>
      <c r="H1010" s="88"/>
      <c r="I1010" s="88"/>
      <c r="K1010" s="48"/>
    </row>
    <row r="1011" spans="1:11" ht="15" customHeight="1" x14ac:dyDescent="0.25">
      <c r="F1011" s="88"/>
      <c r="G1011" s="88"/>
      <c r="H1011" s="88"/>
      <c r="I1011" s="88"/>
      <c r="K1011" s="48"/>
    </row>
    <row r="1012" spans="1:11" ht="15" customHeight="1" x14ac:dyDescent="0.25">
      <c r="A1012" s="352"/>
      <c r="F1012" s="316"/>
      <c r="G1012" s="316"/>
      <c r="H1012" s="316"/>
      <c r="I1012" s="316"/>
      <c r="K1012" s="48"/>
    </row>
    <row r="1013" spans="1:11" ht="15" customHeight="1" x14ac:dyDescent="0.25">
      <c r="A1013" s="352"/>
      <c r="F1013" s="316"/>
      <c r="G1013" s="316"/>
      <c r="H1013" s="316"/>
      <c r="I1013" s="316"/>
      <c r="K1013" s="48"/>
    </row>
    <row r="1014" spans="1:11" ht="15" customHeight="1" x14ac:dyDescent="0.25">
      <c r="A1014" s="352"/>
      <c r="F1014" s="316"/>
      <c r="G1014" s="316"/>
      <c r="H1014" s="316"/>
      <c r="I1014" s="316"/>
      <c r="K1014" s="48"/>
    </row>
    <row r="1015" spans="1:11" ht="15" customHeight="1" x14ac:dyDescent="0.25">
      <c r="A1015" s="352"/>
      <c r="F1015" s="88"/>
      <c r="G1015" s="88"/>
      <c r="H1015" s="88"/>
      <c r="I1015" s="88"/>
      <c r="K1015" s="48"/>
    </row>
    <row r="1016" spans="1:11" ht="15" customHeight="1" x14ac:dyDescent="0.25">
      <c r="A1016" s="352"/>
      <c r="B1016" s="279"/>
      <c r="C1016" s="350"/>
      <c r="D1016" s="351"/>
      <c r="E1016" s="351"/>
      <c r="F1016" s="316"/>
      <c r="G1016" s="316"/>
      <c r="H1016" s="316"/>
      <c r="I1016" s="316"/>
      <c r="K1016" s="48"/>
    </row>
    <row r="1017" spans="1:11" ht="15" customHeight="1" x14ac:dyDescent="0.25">
      <c r="E1017" s="371"/>
      <c r="F1017" s="88"/>
      <c r="G1017" s="88"/>
      <c r="H1017" s="88"/>
      <c r="I1017" s="88"/>
      <c r="K1017" s="48"/>
    </row>
    <row r="1018" spans="1:11" ht="15" customHeight="1" x14ac:dyDescent="0.25">
      <c r="F1018" s="88"/>
      <c r="G1018" s="88"/>
      <c r="H1018" s="88"/>
      <c r="I1018" s="88"/>
      <c r="K1018" s="48"/>
    </row>
    <row r="1019" spans="1:11" ht="15" customHeight="1" x14ac:dyDescent="0.25">
      <c r="F1019" s="88"/>
      <c r="G1019" s="88"/>
      <c r="H1019" s="88"/>
      <c r="I1019" s="88"/>
      <c r="K1019" s="48"/>
    </row>
    <row r="1020" spans="1:11" ht="15" customHeight="1" x14ac:dyDescent="0.25">
      <c r="F1020" s="88"/>
      <c r="G1020" s="88"/>
      <c r="H1020" s="88"/>
      <c r="I1020" s="88"/>
      <c r="K1020" s="48"/>
    </row>
    <row r="1021" spans="1:11" ht="15" customHeight="1" x14ac:dyDescent="0.25">
      <c r="K1021" s="48"/>
    </row>
    <row r="1022" spans="1:11" ht="15" customHeight="1" x14ac:dyDescent="0.25">
      <c r="A1022" s="352"/>
      <c r="F1022" s="351"/>
      <c r="G1022" s="351"/>
      <c r="H1022" s="351"/>
      <c r="I1022" s="351"/>
      <c r="K1022" s="48"/>
    </row>
    <row r="1023" spans="1:11" ht="15" customHeight="1" x14ac:dyDescent="0.25">
      <c r="K1023" s="48"/>
    </row>
    <row r="1024" spans="1:11" ht="15" customHeight="1" x14ac:dyDescent="0.25">
      <c r="K1024" s="48"/>
    </row>
    <row r="1025" spans="1:11" ht="15" customHeight="1" x14ac:dyDescent="0.25">
      <c r="K1025" s="48"/>
    </row>
    <row r="1026" spans="1:11" ht="15" customHeight="1" x14ac:dyDescent="0.25">
      <c r="K1026" s="48"/>
    </row>
    <row r="1027" spans="1:11" ht="15" customHeight="1" x14ac:dyDescent="0.25">
      <c r="K1027" s="48"/>
    </row>
    <row r="1028" spans="1:11" ht="15" customHeight="1" x14ac:dyDescent="0.25">
      <c r="K1028" s="48"/>
    </row>
    <row r="1029" spans="1:11" ht="15" customHeight="1" x14ac:dyDescent="0.25">
      <c r="C1029" s="350"/>
      <c r="D1029" s="351"/>
      <c r="K1029" s="48"/>
    </row>
    <row r="1030" spans="1:11" ht="15" customHeight="1" x14ac:dyDescent="0.25">
      <c r="A1030" s="352"/>
      <c r="B1030" s="279"/>
      <c r="K1030" s="48"/>
    </row>
    <row r="1031" spans="1:11" ht="15" customHeight="1" x14ac:dyDescent="0.25">
      <c r="E1031" s="371"/>
      <c r="F1031" s="88"/>
      <c r="G1031" s="88"/>
      <c r="H1031" s="88"/>
      <c r="I1031" s="88"/>
      <c r="K1031" s="48"/>
    </row>
    <row r="1032" spans="1:11" ht="15" customHeight="1" x14ac:dyDescent="0.25">
      <c r="E1032" s="371"/>
      <c r="F1032" s="88"/>
      <c r="G1032" s="88"/>
      <c r="H1032" s="88"/>
      <c r="I1032" s="88"/>
      <c r="K1032" s="48"/>
    </row>
    <row r="1033" spans="1:11" ht="15" customHeight="1" x14ac:dyDescent="0.25">
      <c r="E1033" s="371"/>
      <c r="F1033" s="88"/>
      <c r="G1033" s="88"/>
      <c r="H1033" s="88"/>
      <c r="I1033" s="88"/>
      <c r="K1033" s="48"/>
    </row>
    <row r="1034" spans="1:11" ht="15" customHeight="1" x14ac:dyDescent="0.25">
      <c r="E1034" s="371"/>
      <c r="F1034" s="88"/>
      <c r="G1034" s="88"/>
      <c r="H1034" s="88"/>
      <c r="I1034" s="88"/>
      <c r="K1034" s="48"/>
    </row>
    <row r="1035" spans="1:11" ht="15" customHeight="1" x14ac:dyDescent="0.25">
      <c r="F1035" s="88"/>
      <c r="G1035" s="88"/>
      <c r="H1035" s="88"/>
      <c r="I1035" s="88"/>
      <c r="K1035" s="48"/>
    </row>
    <row r="1036" spans="1:11" ht="15" customHeight="1" x14ac:dyDescent="0.25">
      <c r="F1036" s="88"/>
      <c r="G1036" s="88"/>
      <c r="H1036" s="88"/>
      <c r="I1036" s="88"/>
      <c r="K1036" s="48"/>
    </row>
    <row r="1037" spans="1:11" ht="15" customHeight="1" x14ac:dyDescent="0.25">
      <c r="A1037" s="352"/>
      <c r="B1037" s="279"/>
      <c r="C1037" s="350"/>
      <c r="D1037" s="351"/>
      <c r="E1037" s="351"/>
      <c r="F1037" s="316"/>
      <c r="G1037" s="316"/>
      <c r="H1037" s="316"/>
      <c r="I1037" s="316"/>
      <c r="K1037" s="48"/>
    </row>
    <row r="1038" spans="1:11" ht="15" customHeight="1" x14ac:dyDescent="0.25">
      <c r="A1038" s="352"/>
      <c r="B1038" s="279"/>
      <c r="C1038" s="350"/>
      <c r="D1038" s="351"/>
      <c r="E1038" s="351"/>
      <c r="F1038" s="316"/>
      <c r="G1038" s="316"/>
      <c r="H1038" s="316"/>
      <c r="I1038" s="316"/>
      <c r="K1038" s="48"/>
    </row>
    <row r="1039" spans="1:11" ht="15" customHeight="1" x14ac:dyDescent="0.25">
      <c r="F1039" s="88"/>
      <c r="G1039" s="88"/>
      <c r="H1039" s="88"/>
      <c r="I1039" s="88"/>
      <c r="K1039" s="48"/>
    </row>
    <row r="1040" spans="1:11" ht="15" customHeight="1" x14ac:dyDescent="0.25">
      <c r="A1040" s="352"/>
      <c r="F1040" s="88"/>
      <c r="G1040" s="88"/>
      <c r="H1040" s="88"/>
      <c r="I1040" s="88"/>
      <c r="K1040" s="48"/>
    </row>
    <row r="1041" spans="1:11" ht="15" customHeight="1" x14ac:dyDescent="0.25">
      <c r="E1041" s="371"/>
      <c r="F1041" s="88"/>
      <c r="G1041" s="88"/>
      <c r="H1041" s="88"/>
      <c r="I1041" s="88"/>
      <c r="K1041" s="48"/>
    </row>
    <row r="1042" spans="1:11" ht="15" customHeight="1" x14ac:dyDescent="0.25">
      <c r="E1042" s="371"/>
      <c r="F1042" s="88"/>
      <c r="G1042" s="88"/>
      <c r="H1042" s="88"/>
      <c r="I1042" s="88"/>
      <c r="K1042" s="48"/>
    </row>
    <row r="1043" spans="1:11" ht="15" customHeight="1" x14ac:dyDescent="0.25">
      <c r="E1043" s="371"/>
      <c r="F1043" s="88"/>
      <c r="G1043" s="88"/>
      <c r="H1043" s="88"/>
      <c r="I1043" s="88"/>
      <c r="K1043" s="48"/>
    </row>
    <row r="1044" spans="1:11" ht="15" customHeight="1" x14ac:dyDescent="0.25">
      <c r="E1044" s="371"/>
      <c r="F1044" s="88"/>
      <c r="G1044" s="88"/>
      <c r="H1044" s="88"/>
      <c r="I1044" s="88"/>
      <c r="K1044" s="48"/>
    </row>
    <row r="1045" spans="1:11" ht="15" customHeight="1" x14ac:dyDescent="0.25">
      <c r="E1045" s="371"/>
      <c r="F1045" s="88"/>
      <c r="G1045" s="88"/>
      <c r="H1045" s="88"/>
      <c r="I1045" s="88"/>
      <c r="K1045" s="48"/>
    </row>
    <row r="1046" spans="1:11" ht="15" customHeight="1" x14ac:dyDescent="0.25">
      <c r="E1046" s="371"/>
      <c r="F1046" s="88"/>
      <c r="G1046" s="88"/>
      <c r="H1046" s="88"/>
      <c r="I1046" s="88"/>
      <c r="K1046" s="48"/>
    </row>
    <row r="1047" spans="1:11" ht="15" customHeight="1" x14ac:dyDescent="0.25">
      <c r="E1047" s="371"/>
      <c r="F1047" s="88"/>
      <c r="G1047" s="88"/>
      <c r="H1047" s="88"/>
      <c r="I1047" s="88"/>
      <c r="K1047" s="48"/>
    </row>
    <row r="1048" spans="1:11" ht="15" customHeight="1" x14ac:dyDescent="0.25">
      <c r="F1048" s="88"/>
      <c r="G1048" s="88"/>
      <c r="H1048" s="88"/>
      <c r="I1048" s="88"/>
      <c r="K1048" s="48"/>
    </row>
    <row r="1049" spans="1:11" ht="15" customHeight="1" x14ac:dyDescent="0.25">
      <c r="A1049" s="352"/>
      <c r="F1049" s="316"/>
      <c r="G1049" s="316"/>
      <c r="H1049" s="316"/>
      <c r="I1049" s="316"/>
      <c r="K1049" s="48"/>
    </row>
    <row r="1050" spans="1:11" ht="15" customHeight="1" x14ac:dyDescent="0.25">
      <c r="A1050" s="352"/>
      <c r="F1050" s="316"/>
      <c r="G1050" s="316"/>
      <c r="H1050" s="316"/>
      <c r="I1050" s="316"/>
      <c r="K1050" s="48"/>
    </row>
    <row r="1051" spans="1:11" ht="15" customHeight="1" x14ac:dyDescent="0.25">
      <c r="F1051" s="88"/>
      <c r="G1051" s="88"/>
      <c r="H1051" s="88"/>
      <c r="I1051" s="88"/>
      <c r="K1051" s="48"/>
    </row>
    <row r="1052" spans="1:11" ht="15" customHeight="1" x14ac:dyDescent="0.25">
      <c r="A1052" s="352"/>
      <c r="F1052" s="88"/>
      <c r="G1052" s="88"/>
      <c r="H1052" s="88"/>
      <c r="I1052" s="88"/>
      <c r="K1052" s="48"/>
    </row>
    <row r="1053" spans="1:11" ht="15" customHeight="1" x14ac:dyDescent="0.25">
      <c r="F1053" s="88"/>
      <c r="G1053" s="88"/>
      <c r="H1053" s="88"/>
      <c r="I1053" s="88"/>
      <c r="K1053" s="48"/>
    </row>
    <row r="1054" spans="1:11" ht="15" customHeight="1" x14ac:dyDescent="0.25">
      <c r="F1054" s="88"/>
      <c r="G1054" s="88"/>
      <c r="H1054" s="88"/>
      <c r="I1054" s="88"/>
      <c r="K1054" s="48"/>
    </row>
    <row r="1055" spans="1:11" ht="15" customHeight="1" x14ac:dyDescent="0.25">
      <c r="F1055" s="88"/>
      <c r="G1055" s="88"/>
      <c r="H1055" s="88"/>
      <c r="I1055" s="88"/>
      <c r="K1055" s="48"/>
    </row>
    <row r="1056" spans="1:11" ht="15" customHeight="1" x14ac:dyDescent="0.25">
      <c r="A1056" s="352"/>
      <c r="F1056" s="316"/>
      <c r="G1056" s="316"/>
      <c r="H1056" s="316"/>
      <c r="I1056" s="316"/>
      <c r="K1056" s="48"/>
    </row>
    <row r="1057" spans="1:11" ht="15" customHeight="1" x14ac:dyDescent="0.25">
      <c r="F1057" s="88"/>
      <c r="G1057" s="88"/>
      <c r="H1057" s="88"/>
      <c r="I1057" s="88"/>
      <c r="K1057" s="48"/>
    </row>
    <row r="1058" spans="1:11" ht="15" customHeight="1" x14ac:dyDescent="0.25">
      <c r="A1058" s="352"/>
      <c r="F1058" s="88"/>
      <c r="G1058" s="88"/>
      <c r="H1058" s="88"/>
      <c r="I1058" s="88"/>
      <c r="K1058" s="48"/>
    </row>
    <row r="1059" spans="1:11" ht="15" customHeight="1" x14ac:dyDescent="0.25">
      <c r="F1059" s="88"/>
      <c r="G1059" s="88"/>
      <c r="H1059" s="88"/>
      <c r="I1059" s="88"/>
      <c r="K1059" s="48"/>
    </row>
    <row r="1060" spans="1:11" ht="15" customHeight="1" x14ac:dyDescent="0.25">
      <c r="A1060" s="352"/>
      <c r="B1060" s="279"/>
      <c r="C1060" s="350"/>
      <c r="D1060" s="351"/>
      <c r="E1060" s="351"/>
      <c r="F1060" s="316"/>
      <c r="G1060" s="316"/>
      <c r="H1060" s="316"/>
      <c r="I1060" s="316"/>
      <c r="K1060" s="48"/>
    </row>
    <row r="1061" spans="1:11" ht="15" customHeight="1" x14ac:dyDescent="0.25">
      <c r="E1061" s="371"/>
      <c r="K1061" s="48"/>
    </row>
    <row r="1062" spans="1:11" ht="15" customHeight="1" x14ac:dyDescent="0.25">
      <c r="E1062" s="371"/>
      <c r="K1062" s="48"/>
    </row>
    <row r="1063" spans="1:11" ht="15" customHeight="1" x14ac:dyDescent="0.25">
      <c r="K1063" s="48"/>
    </row>
    <row r="1064" spans="1:11" ht="15" customHeight="1" x14ac:dyDescent="0.25">
      <c r="K1064" s="48"/>
    </row>
    <row r="1065" spans="1:11" ht="15" customHeight="1" x14ac:dyDescent="0.25">
      <c r="K1065" s="48"/>
    </row>
    <row r="1066" spans="1:11" ht="15" customHeight="1" x14ac:dyDescent="0.25">
      <c r="A1066" s="352"/>
      <c r="F1066" s="351"/>
      <c r="G1066" s="351"/>
      <c r="H1066" s="351"/>
      <c r="I1066" s="351"/>
      <c r="K1066" s="48"/>
    </row>
    <row r="1067" spans="1:11" ht="15" customHeight="1" x14ac:dyDescent="0.25">
      <c r="K1067" s="48"/>
    </row>
    <row r="1068" spans="1:11" ht="15" customHeight="1" x14ac:dyDescent="0.25">
      <c r="K1068" s="48"/>
    </row>
    <row r="1069" spans="1:11" ht="15" customHeight="1" x14ac:dyDescent="0.25">
      <c r="K1069" s="48"/>
    </row>
    <row r="1070" spans="1:11" ht="15" customHeight="1" x14ac:dyDescent="0.25">
      <c r="K1070" s="48"/>
    </row>
    <row r="1071" spans="1:11" ht="15" customHeight="1" x14ac:dyDescent="0.25">
      <c r="K1071" s="48"/>
    </row>
    <row r="1072" spans="1:11" ht="15" customHeight="1" x14ac:dyDescent="0.25">
      <c r="K1072" s="48"/>
    </row>
    <row r="1073" spans="1:11" ht="15" customHeight="1" x14ac:dyDescent="0.25">
      <c r="K1073" s="48"/>
    </row>
    <row r="1074" spans="1:11" ht="15" customHeight="1" x14ac:dyDescent="0.25">
      <c r="K1074" s="48"/>
    </row>
    <row r="1075" spans="1:11" ht="15" customHeight="1" x14ac:dyDescent="0.25">
      <c r="K1075" s="48"/>
    </row>
    <row r="1076" spans="1:11" ht="15" customHeight="1" x14ac:dyDescent="0.25">
      <c r="A1076" s="352"/>
      <c r="B1076" s="279"/>
      <c r="K1076" s="48"/>
    </row>
    <row r="1077" spans="1:11" ht="15" customHeight="1" x14ac:dyDescent="0.25">
      <c r="K1077" s="48"/>
    </row>
    <row r="1078" spans="1:11" ht="15" customHeight="1" x14ac:dyDescent="0.25">
      <c r="K1078" s="48"/>
    </row>
    <row r="1079" spans="1:11" ht="15" customHeight="1" x14ac:dyDescent="0.25">
      <c r="A1079" s="352"/>
      <c r="B1079" s="279"/>
      <c r="C1079" s="350"/>
      <c r="D1079" s="351"/>
      <c r="E1079" s="351"/>
      <c r="F1079" s="351"/>
      <c r="G1079" s="351"/>
      <c r="H1079" s="351"/>
      <c r="I1079" s="351"/>
      <c r="K1079" s="48"/>
    </row>
    <row r="1080" spans="1:11" ht="15" customHeight="1" x14ac:dyDescent="0.25">
      <c r="K1080" s="48"/>
    </row>
    <row r="1081" spans="1:11" ht="15" customHeight="1" x14ac:dyDescent="0.25">
      <c r="A1081" s="352"/>
      <c r="B1081" s="279"/>
      <c r="C1081" s="350"/>
      <c r="D1081" s="351"/>
      <c r="E1081" s="351"/>
      <c r="F1081" s="351"/>
      <c r="G1081" s="351"/>
      <c r="H1081" s="351"/>
      <c r="K1081" s="48"/>
    </row>
    <row r="1082" spans="1:11" ht="15" customHeight="1" x14ac:dyDescent="0.25">
      <c r="A1082" s="352"/>
      <c r="B1082" s="279"/>
      <c r="C1082" s="350"/>
      <c r="D1082" s="351"/>
      <c r="E1082" s="351"/>
      <c r="F1082" s="351"/>
      <c r="G1082" s="351"/>
      <c r="H1082" s="351"/>
      <c r="K1082" s="48"/>
    </row>
    <row r="1083" spans="1:11" ht="15" customHeight="1" x14ac:dyDescent="0.25">
      <c r="A1083" s="352"/>
      <c r="B1083" s="279"/>
      <c r="C1083" s="350"/>
      <c r="D1083" s="351"/>
      <c r="E1083" s="351"/>
      <c r="F1083" s="351"/>
      <c r="G1083" s="351"/>
      <c r="H1083" s="351"/>
      <c r="K1083" s="48"/>
    </row>
    <row r="1084" spans="1:11" ht="15" customHeight="1" x14ac:dyDescent="0.25">
      <c r="A1084" s="352"/>
      <c r="B1084" s="279"/>
      <c r="C1084" s="350"/>
      <c r="D1084" s="351"/>
      <c r="E1084" s="351"/>
      <c r="F1084" s="351"/>
      <c r="G1084" s="351"/>
      <c r="H1084" s="351"/>
      <c r="K1084" s="48"/>
    </row>
    <row r="1085" spans="1:11" ht="15" customHeight="1" x14ac:dyDescent="0.25">
      <c r="A1085" s="352"/>
      <c r="B1085" s="279"/>
      <c r="C1085" s="350"/>
      <c r="D1085" s="351"/>
      <c r="E1085" s="351"/>
      <c r="F1085" s="351"/>
      <c r="G1085" s="351"/>
      <c r="H1085" s="351"/>
      <c r="K1085" s="48"/>
    </row>
    <row r="1086" spans="1:11" ht="15" customHeight="1" x14ac:dyDescent="0.25">
      <c r="A1086" s="352"/>
      <c r="B1086" s="279"/>
      <c r="C1086" s="350"/>
      <c r="D1086" s="351"/>
      <c r="E1086" s="351"/>
      <c r="F1086" s="351"/>
      <c r="G1086" s="351"/>
      <c r="H1086" s="351"/>
      <c r="K1086" s="48"/>
    </row>
    <row r="1087" spans="1:11" ht="15" customHeight="1" x14ac:dyDescent="0.25">
      <c r="B1087" s="352"/>
      <c r="C1087" s="353"/>
      <c r="D1087" s="354"/>
      <c r="E1087" s="354"/>
      <c r="F1087" s="354"/>
      <c r="G1087" s="354"/>
      <c r="H1087" s="354"/>
      <c r="K1087" s="48"/>
    </row>
    <row r="1088" spans="1:11" ht="15" customHeight="1" x14ac:dyDescent="0.25">
      <c r="B1088" s="352"/>
      <c r="C1088" s="353"/>
      <c r="D1088" s="354"/>
      <c r="E1088" s="354"/>
      <c r="F1088" s="354"/>
      <c r="G1088" s="354"/>
      <c r="H1088" s="355"/>
      <c r="K1088" s="48"/>
    </row>
    <row r="1089" spans="1:11" ht="15" customHeight="1" x14ac:dyDescent="0.25">
      <c r="A1089" s="352"/>
      <c r="B1089" s="279"/>
      <c r="C1089" s="350"/>
      <c r="D1089" s="351"/>
      <c r="E1089" s="351"/>
      <c r="F1089" s="351"/>
      <c r="G1089" s="351"/>
      <c r="H1089" s="351"/>
      <c r="I1089" s="351"/>
      <c r="K1089" s="48"/>
    </row>
    <row r="1090" spans="1:11" ht="15" customHeight="1" x14ac:dyDescent="0.25">
      <c r="A1090" s="352"/>
      <c r="B1090" s="279"/>
      <c r="C1090" s="350"/>
      <c r="D1090" s="351"/>
      <c r="E1090" s="351"/>
      <c r="F1090" s="351"/>
      <c r="G1090" s="351"/>
      <c r="H1090" s="351"/>
      <c r="I1090" s="351"/>
      <c r="K1090" s="48"/>
    </row>
    <row r="1091" spans="1:11" ht="15" customHeight="1" x14ac:dyDescent="0.25">
      <c r="A1091" s="352"/>
      <c r="B1091" s="279"/>
      <c r="C1091" s="350"/>
      <c r="D1091" s="351"/>
      <c r="E1091" s="351"/>
      <c r="F1091" s="351"/>
      <c r="G1091" s="351"/>
      <c r="H1091" s="351"/>
      <c r="I1091" s="351"/>
      <c r="K1091" s="48"/>
    </row>
    <row r="1092" spans="1:11" ht="15" customHeight="1" x14ac:dyDescent="0.25">
      <c r="A1092" s="352"/>
      <c r="B1092" s="279"/>
      <c r="C1092" s="350"/>
      <c r="D1092" s="351"/>
      <c r="E1092" s="316"/>
      <c r="F1092" s="316"/>
      <c r="G1092" s="316"/>
      <c r="H1092" s="316"/>
      <c r="I1092" s="316"/>
      <c r="K1092" s="48"/>
    </row>
    <row r="1093" spans="1:11" ht="15" customHeight="1" x14ac:dyDescent="0.25">
      <c r="A1093" s="352"/>
      <c r="B1093" s="279"/>
      <c r="C1093" s="350"/>
      <c r="D1093" s="351"/>
      <c r="E1093" s="351"/>
      <c r="F1093" s="356"/>
      <c r="G1093" s="356"/>
      <c r="H1093" s="356"/>
      <c r="K1093" s="48"/>
    </row>
    <row r="1094" spans="1:11" ht="15" customHeight="1" x14ac:dyDescent="0.25">
      <c r="A1094" s="352"/>
      <c r="B1094" s="279"/>
      <c r="C1094" s="350"/>
      <c r="D1094" s="351"/>
      <c r="E1094" s="356"/>
      <c r="F1094" s="316"/>
      <c r="G1094" s="316"/>
      <c r="H1094" s="316"/>
      <c r="I1094" s="88"/>
      <c r="K1094" s="48"/>
    </row>
    <row r="1095" spans="1:11" ht="15" customHeight="1" x14ac:dyDescent="0.25">
      <c r="E1095" s="371"/>
      <c r="F1095" s="88"/>
      <c r="G1095" s="88"/>
      <c r="H1095" s="88"/>
      <c r="I1095" s="88"/>
      <c r="K1095" s="48"/>
    </row>
    <row r="1096" spans="1:11" ht="15" customHeight="1" x14ac:dyDescent="0.25">
      <c r="E1096" s="371"/>
      <c r="F1096" s="88"/>
      <c r="G1096" s="88"/>
      <c r="H1096" s="88"/>
      <c r="I1096" s="88"/>
      <c r="K1096" s="48"/>
    </row>
    <row r="1097" spans="1:11" ht="15" customHeight="1" x14ac:dyDescent="0.25">
      <c r="E1097" s="371"/>
      <c r="F1097" s="88"/>
      <c r="G1097" s="88"/>
      <c r="H1097" s="88"/>
      <c r="I1097" s="88"/>
      <c r="K1097" s="48"/>
    </row>
    <row r="1098" spans="1:11" ht="15" customHeight="1" x14ac:dyDescent="0.25">
      <c r="E1098" s="371"/>
      <c r="F1098" s="88"/>
      <c r="G1098" s="88"/>
      <c r="H1098" s="88"/>
      <c r="I1098" s="88"/>
      <c r="K1098" s="48"/>
    </row>
    <row r="1099" spans="1:11" ht="15" customHeight="1" x14ac:dyDescent="0.25">
      <c r="E1099" s="371"/>
      <c r="F1099" s="88"/>
      <c r="G1099" s="88"/>
      <c r="H1099" s="88"/>
      <c r="I1099" s="88"/>
      <c r="K1099" s="48"/>
    </row>
    <row r="1100" spans="1:11" ht="15" customHeight="1" x14ac:dyDescent="0.25">
      <c r="E1100" s="371"/>
      <c r="F1100" s="88"/>
      <c r="G1100" s="88"/>
      <c r="H1100" s="88"/>
      <c r="I1100" s="88"/>
      <c r="K1100" s="48"/>
    </row>
    <row r="1101" spans="1:11" ht="15" customHeight="1" x14ac:dyDescent="0.25">
      <c r="A1101" s="352"/>
      <c r="B1101" s="279"/>
      <c r="C1101" s="350"/>
      <c r="D1101" s="351"/>
      <c r="E1101" s="356"/>
      <c r="F1101" s="316"/>
      <c r="G1101" s="316"/>
      <c r="H1101" s="316"/>
      <c r="I1101" s="316"/>
      <c r="K1101" s="48"/>
    </row>
    <row r="1102" spans="1:11" ht="15" customHeight="1" x14ac:dyDescent="0.25">
      <c r="A1102" s="352"/>
      <c r="B1102" s="279"/>
      <c r="C1102" s="350"/>
      <c r="D1102" s="351"/>
      <c r="E1102" s="356"/>
      <c r="F1102" s="316"/>
      <c r="G1102" s="316"/>
      <c r="H1102" s="316"/>
      <c r="I1102" s="316"/>
      <c r="K1102" s="48"/>
    </row>
    <row r="1103" spans="1:11" ht="15" customHeight="1" x14ac:dyDescent="0.25">
      <c r="A1103" s="352"/>
      <c r="B1103" s="279"/>
      <c r="C1103" s="350"/>
      <c r="D1103" s="351"/>
      <c r="E1103" s="356"/>
      <c r="F1103" s="316"/>
      <c r="G1103" s="316"/>
      <c r="H1103" s="316"/>
      <c r="I1103" s="316"/>
      <c r="K1103" s="48"/>
    </row>
    <row r="1104" spans="1:11" ht="15" customHeight="1" x14ac:dyDescent="0.25">
      <c r="A1104" s="352"/>
      <c r="B1104" s="279"/>
      <c r="C1104" s="350"/>
      <c r="D1104" s="351"/>
      <c r="E1104" s="356"/>
      <c r="F1104" s="316"/>
      <c r="G1104" s="316"/>
      <c r="H1104" s="316"/>
      <c r="I1104" s="316"/>
      <c r="K1104" s="48"/>
    </row>
    <row r="1105" spans="1:11" ht="15" customHeight="1" x14ac:dyDescent="0.25">
      <c r="A1105" s="352"/>
      <c r="B1105" s="279"/>
      <c r="C1105" s="350"/>
      <c r="D1105" s="351"/>
      <c r="E1105" s="356"/>
      <c r="F1105" s="316"/>
      <c r="G1105" s="316"/>
      <c r="H1105" s="316"/>
      <c r="I1105" s="316"/>
      <c r="K1105" s="48"/>
    </row>
    <row r="1106" spans="1:11" ht="15" customHeight="1" x14ac:dyDescent="0.25">
      <c r="C1106" s="350"/>
      <c r="D1106" s="351"/>
      <c r="E1106" s="371"/>
      <c r="F1106" s="88"/>
      <c r="G1106" s="88"/>
      <c r="H1106" s="88"/>
      <c r="I1106" s="88"/>
      <c r="K1106" s="48"/>
    </row>
    <row r="1107" spans="1:11" ht="15" customHeight="1" x14ac:dyDescent="0.25">
      <c r="C1107" s="350"/>
      <c r="D1107" s="351"/>
      <c r="E1107" s="371"/>
      <c r="F1107" s="88"/>
      <c r="G1107" s="88"/>
      <c r="H1107" s="88"/>
      <c r="I1107" s="88"/>
      <c r="K1107" s="48"/>
    </row>
    <row r="1108" spans="1:11" ht="15" customHeight="1" x14ac:dyDescent="0.25">
      <c r="C1108" s="350"/>
      <c r="D1108" s="351"/>
      <c r="E1108" s="371"/>
      <c r="F1108" s="88"/>
      <c r="G1108" s="88"/>
      <c r="H1108" s="88"/>
      <c r="I1108" s="88"/>
      <c r="K1108" s="48"/>
    </row>
    <row r="1109" spans="1:11" ht="15" customHeight="1" x14ac:dyDescent="0.25">
      <c r="E1109" s="371"/>
      <c r="F1109" s="88"/>
      <c r="G1109" s="88"/>
      <c r="H1109" s="88"/>
      <c r="I1109" s="88"/>
      <c r="K1109" s="48"/>
    </row>
    <row r="1110" spans="1:11" ht="15" customHeight="1" x14ac:dyDescent="0.25">
      <c r="E1110" s="371"/>
      <c r="F1110" s="88"/>
      <c r="G1110" s="88"/>
      <c r="H1110" s="88"/>
      <c r="I1110" s="88"/>
      <c r="K1110" s="48"/>
    </row>
    <row r="1111" spans="1:11" ht="15" customHeight="1" x14ac:dyDescent="0.25">
      <c r="E1111" s="371"/>
      <c r="F1111" s="88"/>
      <c r="G1111" s="88"/>
      <c r="H1111" s="88"/>
      <c r="I1111" s="88"/>
      <c r="K1111" s="48"/>
    </row>
    <row r="1112" spans="1:11" ht="15" customHeight="1" x14ac:dyDescent="0.25">
      <c r="E1112" s="371"/>
      <c r="F1112" s="88"/>
      <c r="G1112" s="88"/>
      <c r="H1112" s="88"/>
      <c r="I1112" s="88"/>
      <c r="K1112" s="48"/>
    </row>
    <row r="1113" spans="1:11" ht="15" customHeight="1" x14ac:dyDescent="0.25">
      <c r="E1113" s="371"/>
      <c r="F1113" s="88"/>
      <c r="G1113" s="88"/>
      <c r="H1113" s="88"/>
      <c r="I1113" s="88"/>
      <c r="K1113" s="48"/>
    </row>
    <row r="1114" spans="1:11" ht="15" customHeight="1" x14ac:dyDescent="0.25">
      <c r="E1114" s="371"/>
      <c r="F1114" s="88"/>
      <c r="G1114" s="88"/>
      <c r="H1114" s="88"/>
      <c r="I1114" s="88"/>
      <c r="K1114" s="48"/>
    </row>
    <row r="1115" spans="1:11" ht="15" customHeight="1" x14ac:dyDescent="0.25">
      <c r="A1115" s="352"/>
      <c r="B1115" s="279"/>
      <c r="C1115" s="350"/>
      <c r="D1115" s="351"/>
      <c r="E1115" s="356"/>
      <c r="F1115" s="316"/>
      <c r="G1115" s="316"/>
      <c r="H1115" s="316"/>
      <c r="I1115" s="316"/>
      <c r="K1115" s="48"/>
    </row>
    <row r="1116" spans="1:11" ht="15" customHeight="1" x14ac:dyDescent="0.25">
      <c r="A1116" s="352"/>
      <c r="B1116" s="279"/>
      <c r="C1116" s="350"/>
      <c r="D1116" s="351"/>
      <c r="E1116" s="356"/>
      <c r="F1116" s="316"/>
      <c r="G1116" s="316"/>
      <c r="H1116" s="316"/>
      <c r="I1116" s="316"/>
      <c r="K1116" s="48"/>
    </row>
    <row r="1117" spans="1:11" ht="15" customHeight="1" x14ac:dyDescent="0.25">
      <c r="A1117" s="352"/>
      <c r="B1117" s="279"/>
      <c r="C1117" s="350"/>
      <c r="D1117" s="351"/>
      <c r="E1117" s="356"/>
      <c r="F1117" s="316"/>
      <c r="G1117" s="316"/>
      <c r="H1117" s="316"/>
      <c r="I1117" s="316"/>
      <c r="K1117" s="48"/>
    </row>
    <row r="1118" spans="1:11" ht="15" customHeight="1" x14ac:dyDescent="0.25">
      <c r="A1118" s="352"/>
      <c r="B1118" s="279"/>
      <c r="C1118" s="350"/>
      <c r="D1118" s="351"/>
      <c r="E1118" s="356"/>
      <c r="F1118" s="316"/>
      <c r="G1118" s="316"/>
      <c r="H1118" s="316"/>
      <c r="I1118" s="316"/>
      <c r="K1118" s="48"/>
    </row>
    <row r="1119" spans="1:11" ht="15" customHeight="1" x14ac:dyDescent="0.25">
      <c r="A1119" s="352"/>
      <c r="B1119" s="279"/>
      <c r="C1119" s="350"/>
      <c r="D1119" s="351"/>
      <c r="E1119" s="356"/>
      <c r="F1119" s="316"/>
      <c r="G1119" s="316"/>
      <c r="H1119" s="316"/>
      <c r="I1119" s="316"/>
      <c r="K1119" s="48"/>
    </row>
    <row r="1120" spans="1:11" ht="15" customHeight="1" x14ac:dyDescent="0.25">
      <c r="E1120" s="371"/>
      <c r="F1120" s="88"/>
      <c r="G1120" s="88"/>
      <c r="H1120" s="88"/>
      <c r="I1120" s="88"/>
      <c r="K1120" s="48"/>
    </row>
    <row r="1121" spans="1:11" ht="15" customHeight="1" x14ac:dyDescent="0.25">
      <c r="E1121" s="371"/>
      <c r="F1121" s="88"/>
      <c r="G1121" s="88"/>
      <c r="H1121" s="88"/>
      <c r="I1121" s="88"/>
      <c r="K1121" s="48"/>
    </row>
    <row r="1122" spans="1:11" ht="15" customHeight="1" x14ac:dyDescent="0.25">
      <c r="E1122" s="371"/>
      <c r="F1122" s="88"/>
      <c r="G1122" s="88"/>
      <c r="H1122" s="88"/>
      <c r="I1122" s="88"/>
      <c r="K1122" s="48"/>
    </row>
    <row r="1123" spans="1:11" ht="15" customHeight="1" x14ac:dyDescent="0.25">
      <c r="A1123" s="352"/>
      <c r="B1123" s="279"/>
      <c r="C1123" s="350"/>
      <c r="D1123" s="351"/>
      <c r="E1123" s="356"/>
      <c r="F1123" s="316"/>
      <c r="G1123" s="316"/>
      <c r="H1123" s="316"/>
      <c r="I1123" s="316"/>
      <c r="K1123" s="48"/>
    </row>
    <row r="1124" spans="1:11" ht="15" customHeight="1" x14ac:dyDescent="0.25">
      <c r="A1124" s="352"/>
      <c r="B1124" s="279"/>
      <c r="C1124" s="350"/>
      <c r="D1124" s="351"/>
      <c r="E1124" s="356"/>
      <c r="F1124" s="316"/>
      <c r="G1124" s="316"/>
      <c r="H1124" s="316"/>
      <c r="I1124" s="316"/>
      <c r="K1124" s="48"/>
    </row>
    <row r="1125" spans="1:11" ht="15" customHeight="1" x14ac:dyDescent="0.25">
      <c r="A1125" s="352"/>
      <c r="E1125" s="371"/>
      <c r="F1125" s="316"/>
      <c r="G1125" s="316"/>
      <c r="H1125" s="316"/>
      <c r="I1125" s="316"/>
      <c r="K1125" s="48"/>
    </row>
    <row r="1126" spans="1:11" ht="15" customHeight="1" x14ac:dyDescent="0.25">
      <c r="A1126" s="352"/>
      <c r="E1126" s="371"/>
      <c r="F1126" s="316"/>
      <c r="G1126" s="316"/>
      <c r="H1126" s="316"/>
      <c r="I1126" s="316"/>
      <c r="K1126" s="48"/>
    </row>
    <row r="1127" spans="1:11" ht="15" customHeight="1" x14ac:dyDescent="0.25">
      <c r="A1127" s="352"/>
      <c r="E1127" s="371"/>
      <c r="F1127" s="316"/>
      <c r="G1127" s="316"/>
      <c r="H1127" s="316"/>
      <c r="I1127" s="316"/>
      <c r="K1127" s="48"/>
    </row>
    <row r="1128" spans="1:11" ht="15" customHeight="1" x14ac:dyDescent="0.25">
      <c r="A1128" s="352"/>
      <c r="B1128" s="279"/>
      <c r="C1128" s="350"/>
      <c r="D1128" s="351"/>
      <c r="E1128" s="356"/>
      <c r="F1128" s="316"/>
      <c r="G1128" s="316"/>
      <c r="H1128" s="316"/>
      <c r="I1128" s="88"/>
      <c r="K1128" s="48"/>
    </row>
    <row r="1129" spans="1:11" ht="15" customHeight="1" x14ac:dyDescent="0.25">
      <c r="A1129" s="352"/>
      <c r="B1129" s="279"/>
      <c r="C1129" s="350"/>
      <c r="D1129" s="351"/>
      <c r="E1129" s="356"/>
      <c r="F1129" s="316"/>
      <c r="G1129" s="316"/>
      <c r="H1129" s="316"/>
      <c r="I1129" s="88"/>
      <c r="K1129" s="48"/>
    </row>
    <row r="1130" spans="1:11" ht="15" customHeight="1" x14ac:dyDescent="0.25">
      <c r="A1130" s="352"/>
      <c r="B1130" s="279"/>
      <c r="C1130" s="350"/>
      <c r="D1130" s="351"/>
      <c r="E1130" s="356"/>
      <c r="F1130" s="316"/>
      <c r="G1130" s="316"/>
      <c r="H1130" s="316"/>
      <c r="I1130" s="88"/>
      <c r="K1130" s="48"/>
    </row>
    <row r="1131" spans="1:11" ht="15" customHeight="1" x14ac:dyDescent="0.25">
      <c r="A1131" s="352"/>
      <c r="B1131" s="279"/>
      <c r="C1131" s="350"/>
      <c r="D1131" s="351"/>
      <c r="E1131" s="356"/>
      <c r="F1131" s="316"/>
      <c r="G1131" s="316"/>
      <c r="H1131" s="316"/>
      <c r="I1131" s="88"/>
      <c r="K1131" s="48"/>
    </row>
    <row r="1132" spans="1:11" ht="15" customHeight="1" x14ac:dyDescent="0.25">
      <c r="A1132" s="352"/>
      <c r="B1132" s="279"/>
      <c r="C1132" s="350"/>
      <c r="D1132" s="351"/>
      <c r="E1132" s="356"/>
      <c r="F1132" s="316"/>
      <c r="G1132" s="316"/>
      <c r="H1132" s="316"/>
      <c r="I1132" s="88"/>
      <c r="K1132" s="48"/>
    </row>
    <row r="1133" spans="1:11" ht="15" customHeight="1" x14ac:dyDescent="0.25">
      <c r="A1133" s="352"/>
      <c r="B1133" s="279"/>
      <c r="C1133" s="350"/>
      <c r="D1133" s="351"/>
      <c r="E1133" s="356"/>
      <c r="F1133" s="316"/>
      <c r="G1133" s="316"/>
      <c r="H1133" s="316"/>
      <c r="I1133" s="88"/>
      <c r="K1133" s="48"/>
    </row>
    <row r="1134" spans="1:11" ht="15" customHeight="1" x14ac:dyDescent="0.25">
      <c r="E1134" s="371"/>
      <c r="F1134" s="88"/>
      <c r="G1134" s="88"/>
      <c r="H1134" s="88"/>
      <c r="I1134" s="88"/>
      <c r="K1134" s="48"/>
    </row>
    <row r="1135" spans="1:11" ht="15" customHeight="1" x14ac:dyDescent="0.25">
      <c r="E1135" s="371"/>
      <c r="F1135" s="88"/>
      <c r="G1135" s="88"/>
      <c r="H1135" s="88"/>
      <c r="I1135" s="88"/>
      <c r="K1135" s="48"/>
    </row>
    <row r="1136" spans="1:11" ht="15" customHeight="1" x14ac:dyDescent="0.25">
      <c r="E1136" s="371"/>
      <c r="F1136" s="88"/>
      <c r="G1136" s="88"/>
      <c r="H1136" s="88"/>
      <c r="I1136" s="88"/>
      <c r="K1136" s="48"/>
    </row>
    <row r="1137" spans="1:11" ht="15" customHeight="1" x14ac:dyDescent="0.25">
      <c r="E1137" s="371"/>
      <c r="F1137" s="88"/>
      <c r="G1137" s="88"/>
      <c r="H1137" s="88"/>
      <c r="I1137" s="88"/>
      <c r="K1137" s="48"/>
    </row>
    <row r="1138" spans="1:11" ht="15" customHeight="1" x14ac:dyDescent="0.25">
      <c r="E1138" s="371"/>
      <c r="F1138" s="88"/>
      <c r="G1138" s="88"/>
      <c r="H1138" s="88"/>
      <c r="I1138" s="88"/>
      <c r="K1138" s="48"/>
    </row>
    <row r="1139" spans="1:11" ht="15" customHeight="1" x14ac:dyDescent="0.25">
      <c r="E1139" s="371"/>
      <c r="F1139" s="88"/>
      <c r="G1139" s="88"/>
      <c r="H1139" s="88"/>
      <c r="I1139" s="88"/>
      <c r="K1139" s="48"/>
    </row>
    <row r="1140" spans="1:11" ht="15" customHeight="1" x14ac:dyDescent="0.25">
      <c r="A1140" s="352"/>
      <c r="B1140" s="279"/>
      <c r="C1140" s="350"/>
      <c r="D1140" s="351"/>
      <c r="E1140" s="356"/>
      <c r="F1140" s="316"/>
      <c r="G1140" s="316"/>
      <c r="H1140" s="316"/>
      <c r="I1140" s="316"/>
      <c r="K1140" s="48"/>
    </row>
    <row r="1141" spans="1:11" ht="15" customHeight="1" x14ac:dyDescent="0.25">
      <c r="A1141" s="352"/>
      <c r="B1141" s="279"/>
      <c r="C1141" s="350"/>
      <c r="D1141" s="351"/>
      <c r="E1141" s="356"/>
      <c r="F1141" s="316"/>
      <c r="G1141" s="316"/>
      <c r="H1141" s="316"/>
      <c r="I1141" s="316"/>
      <c r="K1141" s="48"/>
    </row>
    <row r="1142" spans="1:11" ht="15" customHeight="1" x14ac:dyDescent="0.25">
      <c r="A1142" s="352"/>
      <c r="B1142" s="279"/>
      <c r="C1142" s="350"/>
      <c r="D1142" s="351"/>
      <c r="E1142" s="356"/>
      <c r="F1142" s="316"/>
      <c r="G1142" s="316"/>
      <c r="H1142" s="316"/>
      <c r="I1142" s="316"/>
      <c r="K1142" s="48"/>
    </row>
    <row r="1143" spans="1:11" ht="15" customHeight="1" x14ac:dyDescent="0.25">
      <c r="A1143" s="352"/>
      <c r="B1143" s="279"/>
      <c r="C1143" s="350"/>
      <c r="D1143" s="351"/>
      <c r="E1143" s="356"/>
      <c r="F1143" s="316"/>
      <c r="G1143" s="316"/>
      <c r="H1143" s="316"/>
      <c r="I1143" s="316"/>
      <c r="K1143" s="48"/>
    </row>
    <row r="1144" spans="1:11" ht="15" customHeight="1" x14ac:dyDescent="0.25">
      <c r="A1144" s="352"/>
      <c r="B1144" s="279"/>
      <c r="C1144" s="350"/>
      <c r="D1144" s="351"/>
      <c r="E1144" s="356"/>
      <c r="F1144" s="316"/>
      <c r="G1144" s="316"/>
      <c r="H1144" s="316"/>
      <c r="I1144" s="88"/>
      <c r="K1144" s="48"/>
    </row>
    <row r="1145" spans="1:11" ht="15" customHeight="1" x14ac:dyDescent="0.25">
      <c r="E1145" s="371"/>
      <c r="F1145" s="88"/>
      <c r="G1145" s="88"/>
      <c r="H1145" s="88"/>
      <c r="I1145" s="88"/>
      <c r="K1145" s="48"/>
    </row>
    <row r="1146" spans="1:11" ht="15" customHeight="1" x14ac:dyDescent="0.25">
      <c r="E1146" s="371"/>
      <c r="F1146" s="88"/>
      <c r="G1146" s="88"/>
      <c r="H1146" s="88"/>
      <c r="I1146" s="88"/>
      <c r="K1146" s="48"/>
    </row>
    <row r="1147" spans="1:11" ht="15" customHeight="1" x14ac:dyDescent="0.25">
      <c r="E1147" s="371"/>
      <c r="F1147" s="88"/>
      <c r="G1147" s="88"/>
      <c r="H1147" s="88"/>
      <c r="I1147" s="88"/>
      <c r="K1147" s="48"/>
    </row>
    <row r="1148" spans="1:11" ht="15" customHeight="1" x14ac:dyDescent="0.25">
      <c r="E1148" s="371"/>
      <c r="F1148" s="88"/>
      <c r="G1148" s="88"/>
      <c r="H1148" s="88"/>
      <c r="I1148" s="88"/>
      <c r="K1148" s="48"/>
    </row>
    <row r="1149" spans="1:11" ht="15" customHeight="1" x14ac:dyDescent="0.25">
      <c r="E1149" s="371"/>
      <c r="F1149" s="88"/>
      <c r="G1149" s="88"/>
      <c r="H1149" s="88"/>
      <c r="I1149" s="88"/>
      <c r="K1149" s="48"/>
    </row>
    <row r="1150" spans="1:11" ht="15" customHeight="1" x14ac:dyDescent="0.25">
      <c r="E1150" s="371"/>
      <c r="F1150" s="88"/>
      <c r="G1150" s="88"/>
      <c r="H1150" s="88"/>
      <c r="I1150" s="88"/>
      <c r="K1150" s="48"/>
    </row>
    <row r="1151" spans="1:11" ht="15" customHeight="1" x14ac:dyDescent="0.25">
      <c r="E1151" s="371"/>
      <c r="F1151" s="88"/>
      <c r="G1151" s="88"/>
      <c r="H1151" s="88"/>
      <c r="I1151" s="88"/>
      <c r="K1151" s="48"/>
    </row>
    <row r="1152" spans="1:11" ht="15" customHeight="1" x14ac:dyDescent="0.25">
      <c r="E1152" s="371"/>
      <c r="F1152" s="88"/>
      <c r="G1152" s="88"/>
      <c r="H1152" s="88"/>
      <c r="I1152" s="88"/>
      <c r="K1152" s="48"/>
    </row>
    <row r="1153" spans="1:11" ht="15" customHeight="1" x14ac:dyDescent="0.25">
      <c r="E1153" s="371"/>
      <c r="F1153" s="88"/>
      <c r="G1153" s="88"/>
      <c r="H1153" s="88"/>
      <c r="I1153" s="88"/>
      <c r="K1153" s="48"/>
    </row>
    <row r="1154" spans="1:11" ht="15" customHeight="1" x14ac:dyDescent="0.25">
      <c r="A1154" s="352"/>
      <c r="E1154" s="371"/>
      <c r="F1154" s="316"/>
      <c r="G1154" s="316"/>
      <c r="H1154" s="316"/>
      <c r="I1154" s="316"/>
      <c r="K1154" s="48"/>
    </row>
    <row r="1155" spans="1:11" ht="15" customHeight="1" x14ac:dyDescent="0.25">
      <c r="A1155" s="352"/>
      <c r="E1155" s="371"/>
      <c r="F1155" s="316"/>
      <c r="G1155" s="316"/>
      <c r="H1155" s="316"/>
      <c r="I1155" s="316"/>
      <c r="K1155" s="48"/>
    </row>
    <row r="1156" spans="1:11" ht="15" customHeight="1" x14ac:dyDescent="0.25">
      <c r="A1156" s="352"/>
      <c r="E1156" s="371"/>
      <c r="F1156" s="316"/>
      <c r="G1156" s="316"/>
      <c r="H1156" s="316"/>
      <c r="I1156" s="316"/>
      <c r="K1156" s="48"/>
    </row>
    <row r="1157" spans="1:11" ht="15" customHeight="1" x14ac:dyDescent="0.25">
      <c r="A1157" s="352"/>
      <c r="E1157" s="371"/>
      <c r="F1157" s="316"/>
      <c r="G1157" s="316"/>
      <c r="H1157" s="316"/>
      <c r="I1157" s="316"/>
      <c r="K1157" s="48"/>
    </row>
    <row r="1158" spans="1:11" ht="15" customHeight="1" x14ac:dyDescent="0.25">
      <c r="A1158" s="352"/>
      <c r="B1158" s="279"/>
      <c r="C1158" s="350"/>
      <c r="D1158" s="351"/>
      <c r="E1158" s="356"/>
      <c r="F1158" s="316"/>
      <c r="G1158" s="316"/>
      <c r="H1158" s="316"/>
      <c r="I1158" s="88"/>
      <c r="K1158" s="48"/>
    </row>
    <row r="1159" spans="1:11" ht="15" customHeight="1" x14ac:dyDescent="0.25">
      <c r="E1159" s="371"/>
      <c r="F1159" s="88"/>
      <c r="G1159" s="88"/>
      <c r="H1159" s="88"/>
      <c r="I1159" s="88"/>
      <c r="K1159" s="48"/>
    </row>
    <row r="1160" spans="1:11" ht="15" customHeight="1" x14ac:dyDescent="0.25">
      <c r="E1160" s="371"/>
      <c r="F1160" s="88"/>
      <c r="G1160" s="88"/>
      <c r="H1160" s="88"/>
      <c r="I1160" s="88"/>
      <c r="K1160" s="48"/>
    </row>
    <row r="1161" spans="1:11" ht="15" customHeight="1" x14ac:dyDescent="0.25">
      <c r="E1161" s="371"/>
      <c r="F1161" s="88"/>
      <c r="G1161" s="88"/>
      <c r="H1161" s="88"/>
      <c r="I1161" s="88"/>
      <c r="K1161" s="48"/>
    </row>
    <row r="1162" spans="1:11" ht="15" customHeight="1" x14ac:dyDescent="0.25">
      <c r="A1162" s="352"/>
      <c r="E1162" s="371"/>
      <c r="F1162" s="316"/>
      <c r="G1162" s="316"/>
      <c r="H1162" s="316"/>
      <c r="I1162" s="316"/>
      <c r="K1162" s="48"/>
    </row>
    <row r="1163" spans="1:11" ht="15" customHeight="1" x14ac:dyDescent="0.25">
      <c r="A1163" s="352"/>
      <c r="E1163" s="371"/>
      <c r="F1163" s="316"/>
      <c r="G1163" s="316"/>
      <c r="H1163" s="316"/>
      <c r="I1163" s="316"/>
      <c r="K1163" s="48"/>
    </row>
    <row r="1164" spans="1:11" ht="15" customHeight="1" x14ac:dyDescent="0.25">
      <c r="A1164" s="352"/>
      <c r="B1164" s="279"/>
      <c r="C1164" s="350"/>
      <c r="D1164" s="351"/>
      <c r="E1164" s="356"/>
      <c r="F1164" s="316"/>
      <c r="G1164" s="316"/>
      <c r="H1164" s="316"/>
      <c r="I1164" s="88"/>
      <c r="K1164" s="48"/>
    </row>
    <row r="1165" spans="1:11" ht="15" customHeight="1" x14ac:dyDescent="0.25">
      <c r="A1165" s="352"/>
      <c r="E1165" s="371"/>
      <c r="F1165" s="316"/>
      <c r="G1165" s="316"/>
      <c r="H1165" s="316"/>
      <c r="I1165" s="316"/>
      <c r="K1165" s="48"/>
    </row>
    <row r="1166" spans="1:11" ht="15" customHeight="1" x14ac:dyDescent="0.25">
      <c r="A1166" s="352"/>
      <c r="E1166" s="371"/>
      <c r="F1166" s="316"/>
      <c r="G1166" s="316"/>
      <c r="H1166" s="316"/>
      <c r="I1166" s="316"/>
      <c r="K1166" s="48"/>
    </row>
    <row r="1167" spans="1:11" ht="15" customHeight="1" x14ac:dyDescent="0.25">
      <c r="A1167" s="352"/>
      <c r="E1167" s="371"/>
      <c r="F1167" s="88"/>
      <c r="G1167" s="316"/>
      <c r="H1167" s="316"/>
      <c r="I1167" s="88"/>
      <c r="K1167" s="48"/>
    </row>
    <row r="1168" spans="1:11" ht="15" customHeight="1" x14ac:dyDescent="0.25">
      <c r="A1168" s="352"/>
      <c r="B1168" s="279"/>
      <c r="C1168" s="350"/>
      <c r="D1168" s="351"/>
      <c r="E1168" s="356"/>
      <c r="F1168" s="316"/>
      <c r="G1168" s="316"/>
      <c r="H1168" s="316"/>
      <c r="I1168" s="88"/>
      <c r="K1168" s="48"/>
    </row>
    <row r="1169" spans="1:11" ht="15" customHeight="1" x14ac:dyDescent="0.25">
      <c r="A1169" s="352"/>
      <c r="B1169" s="279"/>
      <c r="C1169" s="350"/>
      <c r="D1169" s="351"/>
      <c r="E1169" s="356"/>
      <c r="F1169" s="316"/>
      <c r="G1169" s="316"/>
      <c r="H1169" s="316"/>
      <c r="I1169" s="88"/>
      <c r="K1169" s="48"/>
    </row>
    <row r="1170" spans="1:11" ht="15" customHeight="1" x14ac:dyDescent="0.25">
      <c r="A1170" s="352"/>
      <c r="B1170" s="279"/>
      <c r="C1170" s="350"/>
      <c r="D1170" s="351"/>
      <c r="E1170" s="356"/>
      <c r="F1170" s="316"/>
      <c r="G1170" s="316"/>
      <c r="H1170" s="316"/>
      <c r="I1170" s="88"/>
      <c r="K1170" s="48"/>
    </row>
    <row r="1171" spans="1:11" ht="15" customHeight="1" x14ac:dyDescent="0.25">
      <c r="A1171" s="352"/>
      <c r="B1171" s="279"/>
      <c r="C1171" s="350"/>
      <c r="D1171" s="351"/>
      <c r="E1171" s="356"/>
      <c r="F1171" s="316"/>
      <c r="G1171" s="316"/>
      <c r="H1171" s="316"/>
      <c r="I1171" s="88"/>
      <c r="K1171" s="48"/>
    </row>
    <row r="1172" spans="1:11" ht="15" customHeight="1" x14ac:dyDescent="0.25">
      <c r="A1172" s="352"/>
      <c r="B1172" s="279"/>
      <c r="C1172" s="350"/>
      <c r="D1172" s="351"/>
      <c r="E1172" s="356"/>
      <c r="F1172" s="316"/>
      <c r="G1172" s="316"/>
      <c r="H1172" s="316"/>
      <c r="I1172" s="88"/>
      <c r="K1172" s="48"/>
    </row>
    <row r="1173" spans="1:11" ht="15" customHeight="1" x14ac:dyDescent="0.25">
      <c r="A1173" s="352"/>
      <c r="B1173" s="279"/>
      <c r="C1173" s="350"/>
      <c r="D1173" s="351"/>
      <c r="E1173" s="356"/>
      <c r="F1173" s="316"/>
      <c r="G1173" s="316"/>
      <c r="H1173" s="316"/>
      <c r="I1173" s="88"/>
      <c r="K1173" s="48"/>
    </row>
    <row r="1174" spans="1:11" ht="15" customHeight="1" x14ac:dyDescent="0.25">
      <c r="A1174" s="352"/>
      <c r="E1174" s="371"/>
      <c r="F1174" s="88"/>
      <c r="G1174" s="316"/>
      <c r="H1174" s="316"/>
      <c r="I1174" s="88"/>
      <c r="K1174" s="48"/>
    </row>
    <row r="1175" spans="1:11" ht="15" customHeight="1" x14ac:dyDescent="0.25">
      <c r="A1175" s="352"/>
      <c r="E1175" s="371"/>
      <c r="F1175" s="88"/>
      <c r="G1175" s="316"/>
      <c r="H1175" s="316"/>
      <c r="I1175" s="88"/>
      <c r="K1175" s="48"/>
    </row>
    <row r="1176" spans="1:11" ht="15" customHeight="1" x14ac:dyDescent="0.25">
      <c r="A1176" s="352"/>
      <c r="E1176" s="371"/>
      <c r="F1176" s="88"/>
      <c r="G1176" s="316"/>
      <c r="H1176" s="316"/>
      <c r="I1176" s="88"/>
      <c r="K1176" s="48"/>
    </row>
    <row r="1177" spans="1:11" ht="15" customHeight="1" x14ac:dyDescent="0.25">
      <c r="A1177" s="352"/>
      <c r="E1177" s="371"/>
      <c r="F1177" s="88"/>
      <c r="G1177" s="316"/>
      <c r="H1177" s="316"/>
      <c r="I1177" s="88"/>
      <c r="K1177" s="48"/>
    </row>
    <row r="1178" spans="1:11" ht="15" customHeight="1" x14ac:dyDescent="0.25">
      <c r="A1178" s="352"/>
      <c r="E1178" s="371"/>
      <c r="F1178" s="88"/>
      <c r="G1178" s="316"/>
      <c r="H1178" s="316"/>
      <c r="I1178" s="88"/>
      <c r="K1178" s="48"/>
    </row>
    <row r="1179" spans="1:11" ht="15" customHeight="1" x14ac:dyDescent="0.25">
      <c r="A1179" s="352"/>
      <c r="E1179" s="371"/>
      <c r="F1179" s="88"/>
      <c r="G1179" s="316"/>
      <c r="H1179" s="316"/>
      <c r="I1179" s="88"/>
      <c r="K1179" s="48"/>
    </row>
    <row r="1180" spans="1:11" ht="15" customHeight="1" x14ac:dyDescent="0.25">
      <c r="A1180" s="352"/>
      <c r="B1180" s="279"/>
      <c r="C1180" s="350"/>
      <c r="D1180" s="351"/>
      <c r="E1180" s="356"/>
      <c r="F1180" s="316"/>
      <c r="G1180" s="316"/>
      <c r="H1180" s="316"/>
      <c r="I1180" s="88"/>
      <c r="K1180" s="48"/>
    </row>
    <row r="1181" spans="1:11" ht="15" customHeight="1" x14ac:dyDescent="0.25">
      <c r="A1181" s="352"/>
      <c r="B1181" s="279"/>
      <c r="C1181" s="350"/>
      <c r="D1181" s="351"/>
      <c r="E1181" s="356"/>
      <c r="F1181" s="316"/>
      <c r="G1181" s="316"/>
      <c r="H1181" s="316"/>
      <c r="I1181" s="88"/>
      <c r="K1181" s="48"/>
    </row>
    <row r="1182" spans="1:11" ht="15" customHeight="1" x14ac:dyDescent="0.25">
      <c r="E1182" s="371"/>
      <c r="F1182" s="88"/>
      <c r="G1182" s="88"/>
      <c r="H1182" s="88"/>
      <c r="I1182" s="88"/>
      <c r="K1182" s="48"/>
    </row>
    <row r="1183" spans="1:11" ht="15" customHeight="1" x14ac:dyDescent="0.25">
      <c r="E1183" s="371"/>
      <c r="F1183" s="88"/>
      <c r="G1183" s="88"/>
      <c r="H1183" s="88"/>
      <c r="I1183" s="88"/>
      <c r="K1183" s="48"/>
    </row>
    <row r="1184" spans="1:11" ht="15" customHeight="1" x14ac:dyDescent="0.25">
      <c r="E1184" s="371"/>
      <c r="F1184" s="88"/>
      <c r="G1184" s="88"/>
      <c r="H1184" s="88"/>
      <c r="I1184" s="88"/>
      <c r="K1184" s="48"/>
    </row>
    <row r="1185" spans="1:11" ht="15" customHeight="1" x14ac:dyDescent="0.25">
      <c r="E1185" s="371"/>
      <c r="F1185" s="88"/>
      <c r="G1185" s="88"/>
      <c r="H1185" s="88"/>
      <c r="I1185" s="88"/>
      <c r="K1185" s="48"/>
    </row>
    <row r="1186" spans="1:11" ht="15" customHeight="1" x14ac:dyDescent="0.25">
      <c r="E1186" s="371"/>
      <c r="F1186" s="88"/>
      <c r="G1186" s="88"/>
      <c r="H1186" s="88"/>
      <c r="I1186" s="88"/>
      <c r="K1186" s="48"/>
    </row>
    <row r="1187" spans="1:11" ht="15" customHeight="1" x14ac:dyDescent="0.25">
      <c r="E1187" s="371"/>
      <c r="F1187" s="88"/>
      <c r="G1187" s="88"/>
      <c r="H1187" s="88"/>
      <c r="I1187" s="88"/>
      <c r="K1187" s="48"/>
    </row>
    <row r="1188" spans="1:11" ht="15" customHeight="1" x14ac:dyDescent="0.25">
      <c r="A1188" s="352"/>
      <c r="B1188" s="279"/>
      <c r="C1188" s="350"/>
      <c r="D1188" s="351"/>
      <c r="E1188" s="356"/>
      <c r="F1188" s="316"/>
      <c r="G1188" s="316"/>
      <c r="H1188" s="316"/>
      <c r="I1188" s="316"/>
      <c r="K1188" s="48"/>
    </row>
    <row r="1189" spans="1:11" ht="15" customHeight="1" x14ac:dyDescent="0.25">
      <c r="A1189" s="352"/>
      <c r="B1189" s="279"/>
      <c r="C1189" s="350"/>
      <c r="D1189" s="351"/>
      <c r="E1189" s="356"/>
      <c r="F1189" s="316"/>
      <c r="G1189" s="316"/>
      <c r="H1189" s="316"/>
      <c r="I1189" s="316"/>
      <c r="K1189" s="48"/>
    </row>
    <row r="1190" spans="1:11" ht="15" customHeight="1" x14ac:dyDescent="0.25">
      <c r="A1190" s="352"/>
      <c r="B1190" s="279"/>
      <c r="C1190" s="350"/>
      <c r="D1190" s="351"/>
      <c r="E1190" s="356"/>
      <c r="F1190" s="316"/>
      <c r="G1190" s="316"/>
      <c r="H1190" s="316"/>
      <c r="I1190" s="316"/>
      <c r="K1190" s="48"/>
    </row>
    <row r="1191" spans="1:11" ht="15" customHeight="1" x14ac:dyDescent="0.25">
      <c r="A1191" s="352"/>
      <c r="B1191" s="279"/>
      <c r="C1191" s="350"/>
      <c r="D1191" s="351"/>
      <c r="E1191" s="356"/>
      <c r="F1191" s="316"/>
      <c r="G1191" s="316"/>
      <c r="H1191" s="316"/>
      <c r="I1191" s="316"/>
      <c r="K1191" s="48"/>
    </row>
    <row r="1192" spans="1:11" ht="15" customHeight="1" x14ac:dyDescent="0.25">
      <c r="A1192" s="352"/>
      <c r="B1192" s="279"/>
      <c r="C1192" s="350"/>
      <c r="D1192" s="351"/>
      <c r="E1192" s="356"/>
      <c r="F1192" s="316"/>
      <c r="G1192" s="316"/>
      <c r="H1192" s="316"/>
      <c r="I1192" s="316"/>
      <c r="K1192" s="48"/>
    </row>
    <row r="1193" spans="1:11" ht="15" customHeight="1" x14ac:dyDescent="0.25">
      <c r="E1193" s="371"/>
      <c r="F1193" s="88"/>
      <c r="G1193" s="88"/>
      <c r="H1193" s="88"/>
      <c r="I1193" s="88"/>
      <c r="K1193" s="48"/>
    </row>
    <row r="1194" spans="1:11" ht="15" customHeight="1" x14ac:dyDescent="0.25">
      <c r="C1194" s="350"/>
      <c r="D1194" s="351"/>
      <c r="E1194" s="371"/>
      <c r="F1194" s="88"/>
      <c r="G1194" s="88"/>
      <c r="H1194" s="88"/>
      <c r="I1194" s="88"/>
      <c r="K1194" s="48"/>
    </row>
    <row r="1195" spans="1:11" ht="15" customHeight="1" x14ac:dyDescent="0.25">
      <c r="E1195" s="371"/>
      <c r="F1195" s="88"/>
      <c r="G1195" s="88"/>
      <c r="H1195" s="88"/>
      <c r="I1195" s="88"/>
      <c r="K1195" s="48"/>
    </row>
    <row r="1196" spans="1:11" ht="15" customHeight="1" x14ac:dyDescent="0.25">
      <c r="E1196" s="371"/>
      <c r="F1196" s="88"/>
      <c r="G1196" s="88"/>
      <c r="H1196" s="88"/>
      <c r="I1196" s="88"/>
      <c r="K1196" s="48"/>
    </row>
    <row r="1197" spans="1:11" ht="15" customHeight="1" x14ac:dyDescent="0.25">
      <c r="E1197" s="371"/>
      <c r="F1197" s="88"/>
      <c r="G1197" s="88"/>
      <c r="H1197" s="88"/>
      <c r="I1197" s="88"/>
      <c r="K1197" s="48"/>
    </row>
    <row r="1198" spans="1:11" ht="15" customHeight="1" x14ac:dyDescent="0.25">
      <c r="E1198" s="371"/>
      <c r="F1198" s="88"/>
      <c r="G1198" s="88"/>
      <c r="H1198" s="88"/>
      <c r="I1198" s="88"/>
      <c r="K1198" s="48"/>
    </row>
    <row r="1199" spans="1:11" ht="15" customHeight="1" x14ac:dyDescent="0.25">
      <c r="E1199" s="371"/>
      <c r="F1199" s="88"/>
      <c r="G1199" s="88"/>
      <c r="H1199" s="88"/>
      <c r="I1199" s="88"/>
      <c r="K1199" s="48"/>
    </row>
    <row r="1200" spans="1:11" ht="15" customHeight="1" x14ac:dyDescent="0.25">
      <c r="E1200" s="371"/>
      <c r="F1200" s="88"/>
      <c r="G1200" s="88"/>
      <c r="H1200" s="88"/>
      <c r="I1200" s="88"/>
      <c r="K1200" s="48"/>
    </row>
    <row r="1201" spans="1:11" ht="15" customHeight="1" x14ac:dyDescent="0.25">
      <c r="A1201" s="352"/>
      <c r="E1201" s="371"/>
      <c r="F1201" s="316"/>
      <c r="G1201" s="316"/>
      <c r="H1201" s="316"/>
      <c r="I1201" s="316"/>
      <c r="K1201" s="48"/>
    </row>
    <row r="1202" spans="1:11" ht="15" customHeight="1" x14ac:dyDescent="0.25">
      <c r="A1202" s="352"/>
      <c r="E1202" s="371"/>
      <c r="F1202" s="316"/>
      <c r="G1202" s="316"/>
      <c r="H1202" s="316"/>
      <c r="I1202" s="316"/>
      <c r="K1202" s="48"/>
    </row>
    <row r="1203" spans="1:11" ht="15" customHeight="1" x14ac:dyDescent="0.25">
      <c r="A1203" s="352"/>
      <c r="E1203" s="371"/>
      <c r="F1203" s="316"/>
      <c r="G1203" s="316"/>
      <c r="H1203" s="316"/>
      <c r="I1203" s="316"/>
      <c r="K1203" s="48"/>
    </row>
    <row r="1204" spans="1:11" ht="15" customHeight="1" x14ac:dyDescent="0.25">
      <c r="A1204" s="352"/>
      <c r="E1204" s="371"/>
      <c r="F1204" s="316"/>
      <c r="G1204" s="316"/>
      <c r="H1204" s="316"/>
      <c r="I1204" s="316"/>
      <c r="K1204" s="48"/>
    </row>
    <row r="1205" spans="1:11" ht="15" customHeight="1" x14ac:dyDescent="0.25">
      <c r="A1205" s="352"/>
      <c r="E1205" s="371"/>
      <c r="F1205" s="316"/>
      <c r="G1205" s="316"/>
      <c r="H1205" s="316"/>
      <c r="I1205" s="316"/>
      <c r="K1205" s="48"/>
    </row>
    <row r="1206" spans="1:11" ht="15" customHeight="1" x14ac:dyDescent="0.25">
      <c r="E1206" s="371"/>
      <c r="F1206" s="88"/>
      <c r="G1206" s="88"/>
      <c r="H1206" s="88"/>
      <c r="I1206" s="88"/>
      <c r="K1206" s="48"/>
    </row>
    <row r="1207" spans="1:11" ht="15" customHeight="1" x14ac:dyDescent="0.25">
      <c r="E1207" s="371"/>
      <c r="F1207" s="88"/>
      <c r="G1207" s="88"/>
      <c r="H1207" s="88"/>
      <c r="I1207" s="88"/>
      <c r="K1207" s="48"/>
    </row>
    <row r="1208" spans="1:11" ht="15" customHeight="1" x14ac:dyDescent="0.25">
      <c r="E1208" s="371"/>
      <c r="F1208" s="88"/>
      <c r="G1208" s="88"/>
      <c r="H1208" s="88"/>
      <c r="I1208" s="88"/>
      <c r="K1208" s="48"/>
    </row>
    <row r="1209" spans="1:11" ht="15" customHeight="1" x14ac:dyDescent="0.25">
      <c r="A1209" s="352"/>
      <c r="B1209" s="279"/>
      <c r="C1209" s="350"/>
      <c r="D1209" s="351"/>
      <c r="E1209" s="356"/>
      <c r="F1209" s="316"/>
      <c r="G1209" s="316"/>
      <c r="H1209" s="316"/>
      <c r="I1209" s="316"/>
      <c r="K1209" s="48"/>
    </row>
    <row r="1210" spans="1:11" ht="15" customHeight="1" x14ac:dyDescent="0.25">
      <c r="A1210" s="352"/>
      <c r="B1210" s="279"/>
      <c r="C1210" s="350"/>
      <c r="D1210" s="351"/>
      <c r="E1210" s="356"/>
      <c r="F1210" s="316"/>
      <c r="G1210" s="316"/>
      <c r="H1210" s="316"/>
      <c r="I1210" s="316"/>
      <c r="K1210" s="48"/>
    </row>
    <row r="1211" spans="1:11" ht="15" customHeight="1" x14ac:dyDescent="0.25">
      <c r="A1211" s="352"/>
      <c r="E1211" s="371"/>
      <c r="F1211" s="316"/>
      <c r="G1211" s="316"/>
      <c r="H1211" s="316"/>
      <c r="I1211" s="316"/>
      <c r="K1211" s="48"/>
    </row>
    <row r="1212" spans="1:11" ht="15" customHeight="1" x14ac:dyDescent="0.25">
      <c r="A1212" s="352"/>
      <c r="E1212" s="371"/>
      <c r="F1212" s="316"/>
      <c r="G1212" s="316"/>
      <c r="H1212" s="316"/>
      <c r="I1212" s="316"/>
      <c r="K1212" s="48"/>
    </row>
    <row r="1213" spans="1:11" ht="15" customHeight="1" x14ac:dyDescent="0.25">
      <c r="A1213" s="352"/>
      <c r="E1213" s="371"/>
      <c r="F1213" s="316"/>
      <c r="G1213" s="316"/>
      <c r="H1213" s="316"/>
      <c r="I1213" s="316"/>
      <c r="K1213" s="48"/>
    </row>
    <row r="1214" spans="1:11" ht="15" customHeight="1" x14ac:dyDescent="0.25">
      <c r="A1214" s="352"/>
      <c r="E1214" s="371"/>
      <c r="F1214" s="316"/>
      <c r="G1214" s="316"/>
      <c r="H1214" s="316"/>
      <c r="I1214" s="316"/>
      <c r="K1214" s="48"/>
    </row>
    <row r="1215" spans="1:11" ht="15" customHeight="1" x14ac:dyDescent="0.25">
      <c r="A1215" s="352"/>
      <c r="E1215" s="371"/>
      <c r="F1215" s="316"/>
      <c r="G1215" s="316"/>
      <c r="H1215" s="316"/>
      <c r="I1215" s="316"/>
      <c r="K1215" s="48"/>
    </row>
    <row r="1216" spans="1:11" ht="15" customHeight="1" x14ac:dyDescent="0.25">
      <c r="A1216" s="352"/>
      <c r="E1216" s="371"/>
      <c r="F1216" s="88"/>
      <c r="G1216" s="316"/>
      <c r="H1216" s="316"/>
      <c r="I1216" s="88"/>
      <c r="K1216" s="48"/>
    </row>
    <row r="1217" spans="1:11" ht="15" customHeight="1" x14ac:dyDescent="0.25">
      <c r="A1217" s="352"/>
      <c r="E1217" s="371"/>
      <c r="F1217" s="88"/>
      <c r="G1217" s="316"/>
      <c r="H1217" s="316"/>
      <c r="I1217" s="88"/>
      <c r="K1217" s="48"/>
    </row>
    <row r="1218" spans="1:11" ht="15" customHeight="1" x14ac:dyDescent="0.25">
      <c r="A1218" s="352"/>
      <c r="E1218" s="371"/>
      <c r="F1218" s="88"/>
      <c r="G1218" s="316"/>
      <c r="H1218" s="316"/>
      <c r="I1218" s="88"/>
      <c r="K1218" s="48"/>
    </row>
    <row r="1219" spans="1:11" ht="15" customHeight="1" x14ac:dyDescent="0.25">
      <c r="A1219" s="352"/>
      <c r="E1219" s="371"/>
      <c r="F1219" s="88"/>
      <c r="G1219" s="316"/>
      <c r="H1219" s="316"/>
      <c r="I1219" s="88"/>
      <c r="K1219" s="48"/>
    </row>
    <row r="1220" spans="1:11" ht="15" customHeight="1" x14ac:dyDescent="0.25">
      <c r="A1220" s="352"/>
      <c r="E1220" s="371"/>
      <c r="F1220" s="88"/>
      <c r="G1220" s="316"/>
      <c r="H1220" s="316"/>
      <c r="I1220" s="88"/>
      <c r="K1220" s="48"/>
    </row>
    <row r="1221" spans="1:11" ht="15" customHeight="1" x14ac:dyDescent="0.25">
      <c r="A1221" s="352"/>
      <c r="E1221" s="371"/>
      <c r="F1221" s="88"/>
      <c r="G1221" s="316"/>
      <c r="H1221" s="316"/>
      <c r="I1221" s="88"/>
      <c r="K1221" s="48"/>
    </row>
    <row r="1222" spans="1:11" ht="15" customHeight="1" x14ac:dyDescent="0.25">
      <c r="A1222" s="352"/>
      <c r="E1222" s="371"/>
      <c r="F1222" s="88"/>
      <c r="G1222" s="316"/>
      <c r="H1222" s="316"/>
      <c r="I1222" s="88"/>
      <c r="K1222" s="48"/>
    </row>
    <row r="1223" spans="1:11" ht="15" customHeight="1" x14ac:dyDescent="0.25">
      <c r="A1223" s="352"/>
      <c r="E1223" s="371"/>
      <c r="F1223" s="88"/>
      <c r="G1223" s="316"/>
      <c r="H1223" s="316"/>
      <c r="I1223" s="88"/>
      <c r="K1223" s="48"/>
    </row>
    <row r="1224" spans="1:11" ht="15" customHeight="1" x14ac:dyDescent="0.25">
      <c r="A1224" s="352"/>
      <c r="E1224" s="371"/>
      <c r="F1224" s="88"/>
      <c r="G1224" s="316"/>
      <c r="H1224" s="316"/>
      <c r="I1224" s="88"/>
      <c r="K1224" s="48"/>
    </row>
    <row r="1225" spans="1:11" ht="15" customHeight="1" x14ac:dyDescent="0.25">
      <c r="A1225" s="352"/>
      <c r="E1225" s="371"/>
      <c r="F1225" s="88"/>
      <c r="G1225" s="316"/>
      <c r="H1225" s="316"/>
      <c r="I1225" s="88"/>
      <c r="K1225" s="48"/>
    </row>
    <row r="1226" spans="1:11" ht="15" customHeight="1" x14ac:dyDescent="0.25">
      <c r="A1226" s="352"/>
      <c r="E1226" s="371"/>
      <c r="F1226" s="88"/>
      <c r="G1226" s="316"/>
      <c r="H1226" s="316"/>
      <c r="I1226" s="88"/>
      <c r="K1226" s="48"/>
    </row>
    <row r="1227" spans="1:11" ht="15" customHeight="1" x14ac:dyDescent="0.25">
      <c r="A1227" s="352"/>
      <c r="E1227" s="371"/>
      <c r="F1227" s="88"/>
      <c r="G1227" s="316"/>
      <c r="H1227" s="316"/>
      <c r="I1227" s="88"/>
      <c r="K1227" s="48"/>
    </row>
    <row r="1228" spans="1:11" ht="15" customHeight="1" x14ac:dyDescent="0.25">
      <c r="A1228" s="352"/>
      <c r="B1228" s="279"/>
      <c r="C1228" s="350"/>
      <c r="D1228" s="351"/>
      <c r="E1228" s="356"/>
      <c r="F1228" s="316"/>
      <c r="G1228" s="316"/>
      <c r="H1228" s="316"/>
      <c r="I1228" s="88"/>
      <c r="K1228" s="48"/>
    </row>
    <row r="1229" spans="1:11" ht="15" customHeight="1" x14ac:dyDescent="0.25">
      <c r="A1229" s="352"/>
      <c r="B1229" s="279"/>
      <c r="C1229" s="350"/>
      <c r="D1229" s="351"/>
      <c r="E1229" s="356"/>
      <c r="F1229" s="316"/>
      <c r="G1229" s="316"/>
      <c r="H1229" s="316"/>
      <c r="I1229" s="88"/>
      <c r="K1229" s="48"/>
    </row>
    <row r="1230" spans="1:11" ht="15" customHeight="1" x14ac:dyDescent="0.25">
      <c r="E1230" s="371"/>
      <c r="F1230" s="88"/>
      <c r="G1230" s="88"/>
      <c r="H1230" s="88"/>
      <c r="I1230" s="88"/>
      <c r="K1230" s="48"/>
    </row>
    <row r="1231" spans="1:11" ht="15" customHeight="1" x14ac:dyDescent="0.25">
      <c r="E1231" s="371"/>
      <c r="F1231" s="88"/>
      <c r="G1231" s="88"/>
      <c r="H1231" s="88"/>
      <c r="I1231" s="88"/>
      <c r="K1231" s="48"/>
    </row>
    <row r="1232" spans="1:11" ht="15" customHeight="1" x14ac:dyDescent="0.25">
      <c r="E1232" s="371"/>
      <c r="F1232" s="88"/>
      <c r="G1232" s="88"/>
      <c r="H1232" s="88"/>
      <c r="I1232" s="88"/>
      <c r="K1232" s="48"/>
    </row>
    <row r="1233" spans="1:11" ht="15" customHeight="1" x14ac:dyDescent="0.25">
      <c r="E1233" s="371"/>
      <c r="F1233" s="88"/>
      <c r="G1233" s="88"/>
      <c r="H1233" s="88"/>
      <c r="I1233" s="88"/>
      <c r="K1233" s="48"/>
    </row>
    <row r="1234" spans="1:11" ht="15" customHeight="1" x14ac:dyDescent="0.25">
      <c r="F1234" s="88"/>
      <c r="G1234" s="88"/>
      <c r="H1234" s="88"/>
      <c r="I1234" s="88"/>
      <c r="K1234" s="48"/>
    </row>
    <row r="1235" spans="1:11" ht="15" customHeight="1" x14ac:dyDescent="0.25">
      <c r="F1235" s="88"/>
      <c r="G1235" s="88"/>
      <c r="H1235" s="88"/>
      <c r="I1235" s="88"/>
      <c r="K1235" s="48"/>
    </row>
    <row r="1236" spans="1:11" ht="15" customHeight="1" x14ac:dyDescent="0.25">
      <c r="A1236" s="352"/>
      <c r="B1236" s="279"/>
      <c r="C1236" s="350"/>
      <c r="D1236" s="351"/>
      <c r="E1236" s="351"/>
      <c r="F1236" s="316"/>
      <c r="G1236" s="316"/>
      <c r="H1236" s="316"/>
      <c r="I1236" s="316"/>
      <c r="K1236" s="48"/>
    </row>
    <row r="1237" spans="1:11" ht="15" customHeight="1" x14ac:dyDescent="0.25">
      <c r="A1237" s="352"/>
      <c r="B1237" s="279"/>
      <c r="C1237" s="350"/>
      <c r="D1237" s="351"/>
      <c r="E1237" s="351"/>
      <c r="F1237" s="316"/>
      <c r="G1237" s="316"/>
      <c r="H1237" s="316"/>
      <c r="I1237" s="316"/>
      <c r="K1237" s="48"/>
    </row>
    <row r="1238" spans="1:11" ht="15" customHeight="1" x14ac:dyDescent="0.25">
      <c r="A1238" s="352"/>
      <c r="B1238" s="279"/>
      <c r="C1238" s="350"/>
      <c r="D1238" s="351"/>
      <c r="E1238" s="351"/>
      <c r="F1238" s="316"/>
      <c r="G1238" s="316"/>
      <c r="H1238" s="316"/>
      <c r="I1238" s="316"/>
      <c r="K1238" s="48"/>
    </row>
    <row r="1239" spans="1:11" ht="15" customHeight="1" x14ac:dyDescent="0.25">
      <c r="A1239" s="352"/>
      <c r="B1239" s="279"/>
      <c r="C1239" s="350"/>
      <c r="D1239" s="351"/>
      <c r="E1239" s="351"/>
      <c r="F1239" s="316"/>
      <c r="G1239" s="316"/>
      <c r="H1239" s="316"/>
      <c r="I1239" s="316"/>
      <c r="K1239" s="48"/>
    </row>
    <row r="1240" spans="1:11" ht="15" customHeight="1" x14ac:dyDescent="0.25">
      <c r="F1240" s="88"/>
      <c r="G1240" s="88"/>
      <c r="H1240" s="88"/>
      <c r="I1240" s="88"/>
      <c r="K1240" s="48"/>
    </row>
    <row r="1241" spans="1:11" ht="15" customHeight="1" x14ac:dyDescent="0.25">
      <c r="A1241" s="352"/>
      <c r="F1241" s="88"/>
      <c r="G1241" s="88"/>
      <c r="H1241" s="88"/>
      <c r="I1241" s="88"/>
      <c r="K1241" s="48"/>
    </row>
    <row r="1242" spans="1:11" ht="15" customHeight="1" x14ac:dyDescent="0.25">
      <c r="C1242" s="350"/>
      <c r="D1242" s="351"/>
      <c r="E1242" s="371"/>
      <c r="F1242" s="88"/>
      <c r="G1242" s="88"/>
      <c r="H1242" s="88"/>
      <c r="I1242" s="88"/>
      <c r="K1242" s="48"/>
    </row>
    <row r="1243" spans="1:11" ht="15" customHeight="1" x14ac:dyDescent="0.25">
      <c r="C1243" s="350"/>
      <c r="D1243" s="351"/>
      <c r="E1243" s="371"/>
      <c r="F1243" s="88"/>
      <c r="G1243" s="88"/>
      <c r="H1243" s="88"/>
      <c r="I1243" s="88"/>
      <c r="K1243" s="48"/>
    </row>
    <row r="1244" spans="1:11" ht="15" customHeight="1" x14ac:dyDescent="0.25">
      <c r="C1244" s="350"/>
      <c r="D1244" s="351"/>
      <c r="E1244" s="371"/>
      <c r="F1244" s="88"/>
      <c r="G1244" s="88"/>
      <c r="H1244" s="88"/>
      <c r="I1244" s="88"/>
      <c r="K1244" s="48"/>
    </row>
    <row r="1245" spans="1:11" ht="15" customHeight="1" x14ac:dyDescent="0.25">
      <c r="E1245" s="371"/>
      <c r="F1245" s="88"/>
      <c r="G1245" s="88"/>
      <c r="H1245" s="88"/>
      <c r="I1245" s="88"/>
    </row>
    <row r="1246" spans="1:11" ht="15" customHeight="1" x14ac:dyDescent="0.25">
      <c r="E1246" s="371"/>
      <c r="F1246" s="88"/>
      <c r="G1246" s="88"/>
      <c r="H1246" s="88"/>
      <c r="I1246" s="88"/>
    </row>
    <row r="1247" spans="1:11" ht="15" customHeight="1" x14ac:dyDescent="0.25">
      <c r="E1247" s="371"/>
      <c r="F1247" s="88"/>
      <c r="G1247" s="88"/>
      <c r="H1247" s="88"/>
      <c r="I1247" s="88"/>
    </row>
    <row r="1248" spans="1:11" ht="15" customHeight="1" x14ac:dyDescent="0.25">
      <c r="E1248" s="371"/>
      <c r="F1248" s="88"/>
      <c r="G1248" s="88"/>
      <c r="H1248" s="88"/>
      <c r="I1248" s="88"/>
    </row>
    <row r="1249" spans="1:11" ht="15" customHeight="1" x14ac:dyDescent="0.25">
      <c r="E1249" s="371"/>
      <c r="F1249" s="88"/>
      <c r="G1249" s="88"/>
      <c r="H1249" s="88"/>
      <c r="I1249" s="88"/>
    </row>
    <row r="1250" spans="1:11" ht="15" customHeight="1" x14ac:dyDescent="0.25">
      <c r="F1250" s="88"/>
      <c r="G1250" s="88"/>
      <c r="H1250" s="88"/>
      <c r="I1250" s="88"/>
    </row>
    <row r="1251" spans="1:11" ht="15" customHeight="1" x14ac:dyDescent="0.25">
      <c r="A1251" s="352"/>
      <c r="F1251" s="316"/>
      <c r="G1251" s="316"/>
      <c r="H1251" s="316"/>
      <c r="I1251" s="316"/>
    </row>
    <row r="1252" spans="1:11" ht="15" customHeight="1" x14ac:dyDescent="0.25">
      <c r="A1252" s="352"/>
      <c r="F1252" s="316"/>
      <c r="G1252" s="316"/>
      <c r="H1252" s="316"/>
      <c r="I1252" s="316"/>
    </row>
    <row r="1253" spans="1:11" ht="15" customHeight="1" x14ac:dyDescent="0.25">
      <c r="A1253" s="352"/>
      <c r="F1253" s="316"/>
      <c r="G1253" s="316"/>
      <c r="H1253" s="316"/>
      <c r="I1253" s="316"/>
    </row>
    <row r="1254" spans="1:11" ht="15" customHeight="1" x14ac:dyDescent="0.25">
      <c r="A1254" s="352"/>
      <c r="F1254" s="316"/>
      <c r="G1254" s="316"/>
      <c r="H1254" s="316"/>
      <c r="I1254" s="316"/>
    </row>
    <row r="1255" spans="1:11" ht="15" customHeight="1" x14ac:dyDescent="0.25">
      <c r="F1255" s="88"/>
      <c r="G1255" s="88"/>
      <c r="H1255" s="88"/>
      <c r="I1255" s="88"/>
      <c r="J1255" s="118"/>
      <c r="K1255" s="118"/>
    </row>
    <row r="1256" spans="1:11" ht="15" customHeight="1" x14ac:dyDescent="0.25">
      <c r="A1256" s="352"/>
      <c r="F1256" s="88"/>
      <c r="G1256" s="88"/>
      <c r="H1256" s="88"/>
      <c r="I1256" s="88"/>
      <c r="J1256" s="118"/>
      <c r="K1256" s="118"/>
    </row>
    <row r="1257" spans="1:11" ht="15" customHeight="1" x14ac:dyDescent="0.25">
      <c r="E1257" s="371"/>
      <c r="F1257" s="88"/>
      <c r="G1257" s="88"/>
      <c r="H1257" s="88"/>
      <c r="I1257" s="88"/>
      <c r="J1257" s="118"/>
      <c r="K1257" s="118"/>
    </row>
    <row r="1258" spans="1:11" ht="15" customHeight="1" x14ac:dyDescent="0.25">
      <c r="E1258" s="371"/>
      <c r="F1258" s="88"/>
      <c r="G1258" s="88"/>
      <c r="H1258" s="88"/>
      <c r="I1258" s="88"/>
      <c r="J1258" s="118"/>
      <c r="K1258" s="118"/>
    </row>
    <row r="1259" spans="1:11" ht="15" customHeight="1" x14ac:dyDescent="0.25">
      <c r="F1259" s="88"/>
      <c r="G1259" s="88"/>
      <c r="H1259" s="88"/>
      <c r="I1259" s="88"/>
      <c r="J1259" s="118"/>
      <c r="K1259" s="118"/>
    </row>
    <row r="1260" spans="1:11" ht="15" customHeight="1" x14ac:dyDescent="0.25">
      <c r="F1260" s="88"/>
      <c r="G1260" s="88"/>
      <c r="H1260" s="88"/>
      <c r="I1260" s="88"/>
      <c r="J1260" s="118"/>
      <c r="K1260" s="118"/>
    </row>
    <row r="1261" spans="1:11" ht="15" customHeight="1" x14ac:dyDescent="0.25">
      <c r="A1261" s="352"/>
      <c r="F1261" s="316"/>
      <c r="G1261" s="316"/>
      <c r="H1261" s="316"/>
      <c r="I1261" s="316"/>
      <c r="J1261" s="118"/>
      <c r="K1261" s="118"/>
    </row>
    <row r="1262" spans="1:11" ht="15" customHeight="1" x14ac:dyDescent="0.25">
      <c r="F1262" s="88"/>
      <c r="G1262" s="88"/>
      <c r="H1262" s="88"/>
      <c r="I1262" s="88"/>
      <c r="J1262" s="118"/>
      <c r="K1262" s="118"/>
    </row>
    <row r="1263" spans="1:11" ht="15" customHeight="1" x14ac:dyDescent="0.25">
      <c r="A1263" s="352"/>
      <c r="F1263" s="88"/>
      <c r="G1263" s="88"/>
      <c r="H1263" s="88"/>
      <c r="I1263" s="88"/>
      <c r="J1263" s="118"/>
      <c r="K1263" s="118"/>
    </row>
    <row r="1264" spans="1:11" ht="15" customHeight="1" x14ac:dyDescent="0.25">
      <c r="E1264" s="371"/>
      <c r="F1264" s="88"/>
      <c r="G1264" s="88"/>
      <c r="H1264" s="88"/>
      <c r="I1264" s="88"/>
      <c r="J1264" s="118"/>
      <c r="K1264" s="118"/>
    </row>
    <row r="1265" spans="1:11" ht="15" customHeight="1" x14ac:dyDescent="0.25">
      <c r="A1265" s="352"/>
      <c r="B1265" s="279"/>
      <c r="C1265" s="350"/>
      <c r="D1265" s="351"/>
      <c r="E1265" s="356"/>
      <c r="F1265" s="316"/>
      <c r="G1265" s="316"/>
      <c r="H1265" s="316"/>
      <c r="I1265" s="316"/>
      <c r="J1265" s="118"/>
      <c r="K1265" s="118"/>
    </row>
    <row r="1266" spans="1:11" ht="15" customHeight="1" x14ac:dyDescent="0.25">
      <c r="F1266" s="88"/>
      <c r="G1266" s="88"/>
      <c r="H1266" s="88"/>
      <c r="I1266" s="88"/>
      <c r="J1266" s="118"/>
      <c r="K1266" s="118"/>
    </row>
    <row r="1267" spans="1:11" ht="15" customHeight="1" x14ac:dyDescent="0.25">
      <c r="A1267" s="352"/>
      <c r="E1267" s="371"/>
      <c r="F1267" s="316"/>
      <c r="G1267" s="316"/>
      <c r="H1267" s="316"/>
      <c r="I1267" s="316"/>
      <c r="J1267" s="118"/>
      <c r="K1267" s="118"/>
    </row>
    <row r="1268" spans="1:11" ht="15" customHeight="1" x14ac:dyDescent="0.25">
      <c r="A1268" s="352"/>
      <c r="E1268" s="371"/>
      <c r="F1268" s="316"/>
      <c r="G1268" s="316"/>
      <c r="H1268" s="316"/>
      <c r="I1268" s="316"/>
      <c r="J1268" s="118"/>
      <c r="K1268" s="118"/>
    </row>
    <row r="1269" spans="1:11" ht="15" customHeight="1" x14ac:dyDescent="0.25">
      <c r="A1269" s="352"/>
      <c r="E1269" s="371"/>
      <c r="F1269" s="316"/>
      <c r="G1269" s="316"/>
      <c r="H1269" s="316"/>
      <c r="I1269" s="316"/>
      <c r="J1269" s="118"/>
      <c r="K1269" s="118"/>
    </row>
    <row r="1270" spans="1:11" ht="15" customHeight="1" x14ac:dyDescent="0.25">
      <c r="A1270" s="352"/>
      <c r="E1270" s="371"/>
      <c r="F1270" s="316"/>
      <c r="G1270" s="316"/>
      <c r="H1270" s="316"/>
      <c r="I1270" s="316"/>
      <c r="J1270" s="118"/>
      <c r="K1270" s="118"/>
    </row>
    <row r="1271" spans="1:11" ht="15" customHeight="1" x14ac:dyDescent="0.25">
      <c r="A1271" s="352"/>
      <c r="E1271" s="371"/>
      <c r="F1271" s="316"/>
      <c r="G1271" s="316"/>
      <c r="H1271" s="316"/>
      <c r="I1271" s="316"/>
      <c r="J1271" s="118"/>
      <c r="K1271" s="118"/>
    </row>
    <row r="1272" spans="1:11" ht="15" customHeight="1" x14ac:dyDescent="0.25">
      <c r="A1272" s="352"/>
      <c r="E1272" s="371"/>
      <c r="F1272" s="316"/>
      <c r="G1272" s="316"/>
      <c r="H1272" s="316"/>
      <c r="I1272" s="316"/>
      <c r="J1272" s="118"/>
      <c r="K1272" s="118"/>
    </row>
    <row r="1273" spans="1:11" ht="15" customHeight="1" x14ac:dyDescent="0.25">
      <c r="A1273" s="352"/>
      <c r="E1273" s="371"/>
      <c r="F1273" s="316"/>
      <c r="G1273" s="316"/>
      <c r="H1273" s="316"/>
      <c r="I1273" s="316"/>
      <c r="J1273" s="118"/>
      <c r="K1273" s="118"/>
    </row>
    <row r="1274" spans="1:11" ht="15" customHeight="1" x14ac:dyDescent="0.25">
      <c r="A1274" s="352"/>
      <c r="E1274" s="371"/>
      <c r="F1274" s="316"/>
      <c r="G1274" s="316"/>
      <c r="H1274" s="316"/>
      <c r="I1274" s="316"/>
      <c r="J1274" s="118"/>
      <c r="K1274" s="118"/>
    </row>
    <row r="1275" spans="1:11" ht="15" customHeight="1" x14ac:dyDescent="0.25">
      <c r="A1275" s="352"/>
      <c r="E1275" s="371"/>
      <c r="F1275" s="316"/>
      <c r="G1275" s="316"/>
      <c r="H1275" s="316"/>
      <c r="I1275" s="316"/>
      <c r="J1275" s="118"/>
      <c r="K1275" s="118"/>
    </row>
    <row r="1276" spans="1:11" ht="15" customHeight="1" x14ac:dyDescent="0.25">
      <c r="A1276" s="352"/>
      <c r="B1276" s="279"/>
      <c r="C1276" s="350"/>
      <c r="D1276" s="351"/>
      <c r="E1276" s="356"/>
      <c r="F1276" s="316"/>
      <c r="G1276" s="316"/>
      <c r="H1276" s="316"/>
      <c r="I1276" s="88"/>
      <c r="J1276" s="118"/>
      <c r="K1276" s="118"/>
    </row>
    <row r="1277" spans="1:11" ht="15" customHeight="1" x14ac:dyDescent="0.25">
      <c r="A1277" s="352"/>
      <c r="B1277" s="279"/>
      <c r="C1277" s="350"/>
      <c r="D1277" s="351"/>
      <c r="E1277" s="356"/>
      <c r="F1277" s="316"/>
      <c r="G1277" s="316"/>
      <c r="H1277" s="316"/>
      <c r="I1277" s="88"/>
      <c r="J1277" s="118"/>
      <c r="K1277" s="118"/>
    </row>
    <row r="1278" spans="1:11" ht="15" customHeight="1" x14ac:dyDescent="0.25">
      <c r="E1278" s="371"/>
      <c r="F1278" s="88"/>
      <c r="G1278" s="88"/>
      <c r="H1278" s="88"/>
      <c r="I1278" s="88"/>
      <c r="J1278" s="118"/>
      <c r="K1278" s="118"/>
    </row>
    <row r="1279" spans="1:11" ht="15" customHeight="1" x14ac:dyDescent="0.25">
      <c r="E1279" s="371"/>
      <c r="F1279" s="88"/>
      <c r="G1279" s="88"/>
      <c r="H1279" s="88"/>
      <c r="I1279" s="88"/>
      <c r="J1279" s="118"/>
      <c r="K1279" s="118"/>
    </row>
    <row r="1280" spans="1:11" ht="15" customHeight="1" x14ac:dyDescent="0.25">
      <c r="E1280" s="371"/>
      <c r="F1280" s="88"/>
      <c r="G1280" s="88"/>
      <c r="H1280" s="88"/>
      <c r="I1280" s="88"/>
      <c r="J1280" s="118"/>
      <c r="K1280" s="118"/>
    </row>
    <row r="1281" spans="1:11" ht="15" customHeight="1" x14ac:dyDescent="0.25">
      <c r="F1281" s="88"/>
      <c r="G1281" s="88"/>
      <c r="H1281" s="88"/>
      <c r="I1281" s="88"/>
      <c r="J1281" s="118"/>
      <c r="K1281" s="118"/>
    </row>
    <row r="1282" spans="1:11" ht="15" customHeight="1" x14ac:dyDescent="0.25">
      <c r="F1282" s="88"/>
      <c r="G1282" s="88"/>
      <c r="H1282" s="88"/>
      <c r="I1282" s="88"/>
      <c r="J1282" s="118"/>
      <c r="K1282" s="118"/>
    </row>
    <row r="1283" spans="1:11" ht="15" customHeight="1" x14ac:dyDescent="0.25">
      <c r="E1283" s="371"/>
      <c r="F1283" s="88"/>
      <c r="G1283" s="88"/>
      <c r="H1283" s="88"/>
      <c r="I1283" s="88"/>
      <c r="J1283" s="118"/>
      <c r="K1283" s="118"/>
    </row>
    <row r="1284" spans="1:11" ht="15" customHeight="1" x14ac:dyDescent="0.25">
      <c r="A1284" s="352"/>
      <c r="B1284" s="279"/>
      <c r="C1284" s="350"/>
      <c r="D1284" s="351"/>
      <c r="E1284" s="351"/>
      <c r="F1284" s="316"/>
      <c r="G1284" s="316"/>
      <c r="H1284" s="316"/>
      <c r="I1284" s="316"/>
      <c r="J1284" s="118"/>
      <c r="K1284" s="118"/>
    </row>
    <row r="1285" spans="1:11" ht="15" customHeight="1" x14ac:dyDescent="0.25">
      <c r="A1285" s="352"/>
      <c r="B1285" s="279"/>
      <c r="C1285" s="350"/>
      <c r="D1285" s="351"/>
      <c r="E1285" s="351"/>
      <c r="F1285" s="316"/>
      <c r="G1285" s="316"/>
      <c r="H1285" s="316"/>
      <c r="I1285" s="316"/>
      <c r="J1285" s="118"/>
      <c r="K1285" s="118"/>
    </row>
    <row r="1286" spans="1:11" ht="15" customHeight="1" x14ac:dyDescent="0.25">
      <c r="A1286" s="352"/>
      <c r="B1286" s="279"/>
      <c r="C1286" s="350"/>
      <c r="D1286" s="351"/>
      <c r="E1286" s="351"/>
      <c r="F1286" s="316"/>
      <c r="G1286" s="316"/>
      <c r="H1286" s="316"/>
      <c r="I1286" s="316"/>
      <c r="J1286" s="118"/>
      <c r="K1286" s="118"/>
    </row>
    <row r="1287" spans="1:11" ht="15" customHeight="1" x14ac:dyDescent="0.25">
      <c r="F1287" s="88"/>
      <c r="G1287" s="88"/>
      <c r="H1287" s="88"/>
      <c r="I1287" s="88"/>
      <c r="J1287" s="118"/>
      <c r="K1287" s="118"/>
    </row>
    <row r="1288" spans="1:11" ht="15" customHeight="1" x14ac:dyDescent="0.25">
      <c r="A1288" s="352"/>
      <c r="F1288" s="88"/>
      <c r="G1288" s="88"/>
      <c r="H1288" s="88"/>
      <c r="I1288" s="88"/>
      <c r="J1288" s="118"/>
      <c r="K1288" s="118"/>
    </row>
    <row r="1289" spans="1:11" ht="15" customHeight="1" x14ac:dyDescent="0.25">
      <c r="F1289" s="88"/>
      <c r="G1289" s="88"/>
      <c r="H1289" s="88"/>
      <c r="I1289" s="88"/>
      <c r="J1289" s="118"/>
      <c r="K1289" s="118"/>
    </row>
    <row r="1290" spans="1:11" ht="15" customHeight="1" x14ac:dyDescent="0.25">
      <c r="E1290" s="371"/>
      <c r="F1290" s="88"/>
      <c r="G1290" s="88"/>
      <c r="H1290" s="88"/>
      <c r="I1290" s="88"/>
      <c r="J1290" s="118"/>
      <c r="K1290" s="118"/>
    </row>
    <row r="1291" spans="1:11" ht="15" customHeight="1" x14ac:dyDescent="0.25">
      <c r="E1291" s="371"/>
      <c r="F1291" s="88"/>
      <c r="G1291" s="88"/>
      <c r="H1291" s="88"/>
      <c r="I1291" s="88"/>
      <c r="J1291" s="118"/>
      <c r="K1291" s="118"/>
    </row>
    <row r="1292" spans="1:11" ht="15" customHeight="1" x14ac:dyDescent="0.25">
      <c r="E1292" s="371"/>
      <c r="F1292" s="88"/>
      <c r="G1292" s="88"/>
      <c r="H1292" s="88"/>
      <c r="I1292" s="88"/>
      <c r="J1292" s="118"/>
      <c r="K1292" s="118"/>
    </row>
    <row r="1293" spans="1:11" ht="15" customHeight="1" x14ac:dyDescent="0.25">
      <c r="E1293" s="371"/>
      <c r="F1293" s="88"/>
      <c r="G1293" s="88"/>
      <c r="H1293" s="88"/>
      <c r="I1293" s="88"/>
      <c r="J1293" s="118"/>
      <c r="K1293" s="118"/>
    </row>
    <row r="1294" spans="1:11" ht="15" customHeight="1" x14ac:dyDescent="0.25">
      <c r="E1294" s="371"/>
      <c r="F1294" s="88"/>
      <c r="G1294" s="88"/>
      <c r="H1294" s="88"/>
      <c r="I1294" s="88"/>
      <c r="J1294" s="118"/>
      <c r="K1294" s="118"/>
    </row>
    <row r="1295" spans="1:11" ht="15" customHeight="1" x14ac:dyDescent="0.25">
      <c r="E1295" s="371"/>
      <c r="F1295" s="88"/>
      <c r="G1295" s="88"/>
      <c r="H1295" s="88"/>
      <c r="I1295" s="88"/>
      <c r="J1295" s="118"/>
      <c r="K1295" s="118"/>
    </row>
    <row r="1296" spans="1:11" ht="15" customHeight="1" x14ac:dyDescent="0.25">
      <c r="E1296" s="371"/>
      <c r="F1296" s="88"/>
      <c r="G1296" s="88"/>
      <c r="H1296" s="88"/>
      <c r="I1296" s="88"/>
      <c r="J1296" s="118"/>
      <c r="K1296" s="118"/>
    </row>
    <row r="1297" spans="1:11" ht="15" customHeight="1" x14ac:dyDescent="0.25">
      <c r="E1297" s="371"/>
      <c r="F1297" s="88"/>
      <c r="G1297" s="88"/>
      <c r="H1297" s="88"/>
      <c r="I1297" s="88"/>
      <c r="J1297" s="118"/>
      <c r="K1297" s="118"/>
    </row>
    <row r="1298" spans="1:11" ht="15" customHeight="1" x14ac:dyDescent="0.25">
      <c r="F1298" s="88"/>
      <c r="G1298" s="88"/>
      <c r="H1298" s="88"/>
      <c r="I1298" s="88"/>
      <c r="J1298" s="118"/>
      <c r="K1298" s="118"/>
    </row>
    <row r="1299" spans="1:11" ht="15" customHeight="1" x14ac:dyDescent="0.25">
      <c r="A1299" s="352"/>
      <c r="F1299" s="316"/>
      <c r="G1299" s="316"/>
      <c r="H1299" s="316"/>
      <c r="I1299" s="316"/>
      <c r="J1299" s="118"/>
      <c r="K1299" s="118"/>
    </row>
    <row r="1300" spans="1:11" ht="15" customHeight="1" x14ac:dyDescent="0.25">
      <c r="A1300" s="352"/>
      <c r="F1300" s="316"/>
      <c r="G1300" s="316"/>
      <c r="H1300" s="316"/>
      <c r="I1300" s="316"/>
      <c r="J1300" s="118"/>
      <c r="K1300" s="118"/>
    </row>
    <row r="1301" spans="1:11" ht="15" customHeight="1" x14ac:dyDescent="0.25">
      <c r="A1301" s="352"/>
      <c r="F1301" s="316"/>
      <c r="G1301" s="316"/>
      <c r="H1301" s="316"/>
      <c r="I1301" s="316"/>
      <c r="J1301" s="118"/>
      <c r="K1301" s="118"/>
    </row>
    <row r="1302" spans="1:11" ht="15" customHeight="1" x14ac:dyDescent="0.25">
      <c r="A1302" s="352"/>
      <c r="F1302" s="316"/>
      <c r="G1302" s="316"/>
      <c r="H1302" s="316"/>
      <c r="I1302" s="316"/>
      <c r="J1302" s="118"/>
      <c r="K1302" s="118"/>
    </row>
    <row r="1303" spans="1:11" ht="15" customHeight="1" x14ac:dyDescent="0.25">
      <c r="F1303" s="88"/>
      <c r="G1303" s="88"/>
      <c r="H1303" s="88"/>
      <c r="I1303" s="88"/>
      <c r="J1303" s="118"/>
      <c r="K1303" s="118"/>
    </row>
    <row r="1304" spans="1:11" ht="15" customHeight="1" x14ac:dyDescent="0.25">
      <c r="A1304" s="352"/>
      <c r="F1304" s="88"/>
      <c r="G1304" s="88"/>
      <c r="H1304" s="88"/>
      <c r="I1304" s="88"/>
      <c r="J1304" s="118"/>
      <c r="K1304" s="118"/>
    </row>
    <row r="1305" spans="1:11" ht="15" customHeight="1" x14ac:dyDescent="0.25">
      <c r="E1305" s="371"/>
      <c r="F1305" s="88"/>
      <c r="G1305" s="88"/>
      <c r="H1305" s="88"/>
      <c r="I1305" s="88"/>
      <c r="J1305" s="118"/>
      <c r="K1305" s="118"/>
    </row>
    <row r="1306" spans="1:11" ht="15" customHeight="1" x14ac:dyDescent="0.25">
      <c r="E1306" s="371"/>
      <c r="F1306" s="88"/>
      <c r="G1306" s="88"/>
      <c r="H1306" s="88"/>
      <c r="I1306" s="88"/>
      <c r="J1306" s="118"/>
      <c r="K1306" s="118"/>
    </row>
    <row r="1307" spans="1:11" ht="15" customHeight="1" x14ac:dyDescent="0.25">
      <c r="F1307" s="88"/>
      <c r="G1307" s="88"/>
      <c r="H1307" s="88"/>
      <c r="I1307" s="88"/>
      <c r="J1307" s="118"/>
      <c r="K1307" s="118"/>
    </row>
    <row r="1308" spans="1:11" ht="15" customHeight="1" x14ac:dyDescent="0.25">
      <c r="A1308" s="352"/>
      <c r="F1308" s="316"/>
      <c r="G1308" s="316"/>
      <c r="H1308" s="316"/>
      <c r="I1308" s="316"/>
      <c r="J1308" s="118"/>
      <c r="K1308" s="118"/>
    </row>
    <row r="1309" spans="1:11" ht="15" customHeight="1" x14ac:dyDescent="0.25">
      <c r="F1309" s="88"/>
      <c r="G1309" s="88"/>
      <c r="H1309" s="88"/>
      <c r="I1309" s="88"/>
      <c r="J1309" s="118"/>
      <c r="K1309" s="118"/>
    </row>
    <row r="1310" spans="1:11" ht="15" customHeight="1" x14ac:dyDescent="0.25">
      <c r="A1310" s="352"/>
      <c r="F1310" s="88"/>
      <c r="G1310" s="88"/>
      <c r="H1310" s="88"/>
      <c r="I1310" s="88"/>
      <c r="J1310" s="118"/>
      <c r="K1310" s="118"/>
    </row>
    <row r="1311" spans="1:11" ht="15" customHeight="1" x14ac:dyDescent="0.25">
      <c r="E1311" s="371"/>
      <c r="F1311" s="88"/>
      <c r="G1311" s="88"/>
      <c r="H1311" s="88"/>
      <c r="I1311" s="88"/>
      <c r="J1311" s="118"/>
      <c r="K1311" s="118"/>
    </row>
    <row r="1312" spans="1:11" ht="15" customHeight="1" x14ac:dyDescent="0.25">
      <c r="A1312" s="352"/>
      <c r="B1312" s="279"/>
      <c r="C1312" s="350"/>
      <c r="D1312" s="351"/>
      <c r="E1312" s="351"/>
      <c r="F1312" s="316"/>
      <c r="G1312" s="316"/>
      <c r="H1312" s="316"/>
      <c r="I1312" s="316"/>
      <c r="J1312" s="118"/>
      <c r="K1312" s="118"/>
    </row>
    <row r="1313" spans="1:11" ht="15" customHeight="1" x14ac:dyDescent="0.25">
      <c r="F1313" s="88"/>
      <c r="G1313" s="88"/>
      <c r="H1313" s="88"/>
      <c r="I1313" s="88"/>
      <c r="J1313" s="118"/>
      <c r="K1313" s="118"/>
    </row>
    <row r="1314" spans="1:11" ht="15" customHeight="1" x14ac:dyDescent="0.25">
      <c r="A1314" s="352"/>
      <c r="B1314" s="279"/>
      <c r="C1314" s="350"/>
      <c r="D1314" s="351"/>
      <c r="E1314" s="356"/>
      <c r="F1314" s="316"/>
      <c r="G1314" s="316"/>
      <c r="H1314" s="316"/>
      <c r="I1314" s="316"/>
      <c r="J1314" s="118"/>
      <c r="K1314" s="118"/>
    </row>
    <row r="1315" spans="1:11" ht="15" customHeight="1" x14ac:dyDescent="0.25">
      <c r="A1315" s="352"/>
      <c r="B1315" s="279"/>
      <c r="C1315" s="350"/>
      <c r="D1315" s="351"/>
      <c r="E1315" s="356"/>
      <c r="F1315" s="356"/>
      <c r="G1315" s="351"/>
      <c r="H1315" s="356"/>
      <c r="I1315" s="351"/>
      <c r="J1315" s="118"/>
      <c r="K1315" s="118"/>
    </row>
    <row r="1316" spans="1:11" ht="15" customHeight="1" x14ac:dyDescent="0.25">
      <c r="A1316" s="352"/>
      <c r="B1316" s="279"/>
      <c r="C1316" s="350"/>
      <c r="D1316" s="351"/>
      <c r="E1316" s="356"/>
      <c r="F1316" s="356"/>
      <c r="G1316" s="351"/>
      <c r="H1316" s="356"/>
      <c r="I1316" s="351"/>
      <c r="J1316" s="118"/>
      <c r="K1316" s="118"/>
    </row>
    <row r="1317" spans="1:11" ht="15" customHeight="1" x14ac:dyDescent="0.25">
      <c r="A1317" s="352"/>
      <c r="B1317" s="279"/>
      <c r="C1317" s="350"/>
      <c r="D1317" s="351"/>
      <c r="E1317" s="356"/>
      <c r="F1317" s="356"/>
      <c r="G1317" s="351"/>
      <c r="H1317" s="356"/>
      <c r="I1317" s="351"/>
      <c r="J1317" s="118"/>
      <c r="K1317" s="118"/>
    </row>
    <row r="1318" spans="1:11" ht="15" customHeight="1" x14ac:dyDescent="0.25">
      <c r="A1318" s="352"/>
      <c r="B1318" s="279"/>
      <c r="C1318" s="350"/>
      <c r="D1318" s="351"/>
      <c r="E1318" s="356"/>
      <c r="F1318" s="356"/>
      <c r="G1318" s="351"/>
      <c r="H1318" s="356"/>
      <c r="I1318" s="351"/>
      <c r="J1318" s="118"/>
      <c r="K1318" s="118"/>
    </row>
    <row r="1319" spans="1:11" ht="15" customHeight="1" x14ac:dyDescent="0.25">
      <c r="A1319" s="352"/>
      <c r="B1319" s="279"/>
      <c r="C1319" s="350"/>
      <c r="D1319" s="351"/>
      <c r="E1319" s="356"/>
      <c r="F1319" s="356"/>
      <c r="G1319" s="351"/>
      <c r="H1319" s="356"/>
      <c r="I1319" s="351"/>
      <c r="J1319" s="118"/>
      <c r="K1319" s="118"/>
    </row>
    <row r="1320" spans="1:11" ht="15" customHeight="1" x14ac:dyDescent="0.25">
      <c r="A1320" s="352"/>
      <c r="B1320" s="279"/>
      <c r="C1320" s="350"/>
      <c r="D1320" s="351"/>
      <c r="E1320" s="356"/>
      <c r="F1320" s="356"/>
      <c r="G1320" s="351"/>
      <c r="H1320" s="356"/>
      <c r="I1320" s="351"/>
      <c r="J1320" s="118"/>
      <c r="K1320" s="118"/>
    </row>
    <row r="1321" spans="1:11" ht="15" customHeight="1" x14ac:dyDescent="0.25">
      <c r="A1321" s="352"/>
      <c r="B1321" s="279"/>
      <c r="C1321" s="350"/>
      <c r="D1321" s="351"/>
      <c r="E1321" s="356"/>
      <c r="F1321" s="356"/>
      <c r="G1321" s="351"/>
      <c r="H1321" s="356"/>
      <c r="I1321" s="351"/>
      <c r="J1321" s="118"/>
      <c r="K1321" s="118"/>
    </row>
    <row r="1322" spans="1:11" ht="15" customHeight="1" x14ac:dyDescent="0.25">
      <c r="A1322" s="352"/>
      <c r="B1322" s="279"/>
      <c r="C1322" s="350"/>
      <c r="D1322" s="351"/>
      <c r="E1322" s="356"/>
      <c r="F1322" s="356"/>
      <c r="G1322" s="351"/>
      <c r="H1322" s="356"/>
      <c r="I1322" s="351"/>
      <c r="J1322" s="118"/>
      <c r="K1322" s="118"/>
    </row>
    <row r="1323" spans="1:11" ht="15" customHeight="1" x14ac:dyDescent="0.25">
      <c r="A1323" s="352"/>
      <c r="B1323" s="279"/>
      <c r="C1323" s="350"/>
      <c r="D1323" s="351"/>
      <c r="E1323" s="356"/>
      <c r="F1323" s="356"/>
      <c r="G1323" s="351"/>
      <c r="H1323" s="356"/>
      <c r="I1323" s="351"/>
      <c r="J1323" s="118"/>
      <c r="K1323" s="118"/>
    </row>
    <row r="1324" spans="1:11" ht="15" customHeight="1" x14ac:dyDescent="0.25">
      <c r="A1324" s="352"/>
      <c r="B1324" s="279"/>
      <c r="C1324" s="350"/>
      <c r="D1324" s="351"/>
      <c r="E1324" s="356"/>
      <c r="F1324" s="356"/>
      <c r="G1324" s="351"/>
      <c r="H1324" s="356"/>
      <c r="I1324" s="351"/>
      <c r="J1324" s="118"/>
      <c r="K1324" s="118"/>
    </row>
    <row r="1325" spans="1:11" ht="15" customHeight="1" x14ac:dyDescent="0.25">
      <c r="A1325" s="352"/>
      <c r="B1325" s="279"/>
      <c r="C1325" s="350"/>
      <c r="D1325" s="351"/>
      <c r="E1325" s="356"/>
      <c r="F1325" s="356"/>
      <c r="G1325" s="351"/>
      <c r="H1325" s="356"/>
      <c r="I1325" s="351"/>
      <c r="J1325" s="118"/>
      <c r="K1325" s="118"/>
    </row>
    <row r="1326" spans="1:11" ht="15" customHeight="1" x14ac:dyDescent="0.25">
      <c r="A1326" s="352"/>
      <c r="B1326" s="279"/>
      <c r="C1326" s="350"/>
      <c r="D1326" s="351"/>
      <c r="E1326" s="356"/>
      <c r="F1326" s="356"/>
      <c r="G1326" s="356"/>
      <c r="H1326" s="356"/>
      <c r="J1326" s="118"/>
      <c r="K1326" s="118"/>
    </row>
    <row r="1327" spans="1:11" ht="15" customHeight="1" x14ac:dyDescent="0.25">
      <c r="A1327" s="352"/>
      <c r="B1327" s="279"/>
      <c r="C1327" s="350"/>
      <c r="D1327" s="351"/>
      <c r="E1327" s="356"/>
      <c r="F1327" s="356"/>
      <c r="G1327" s="356"/>
      <c r="H1327" s="356"/>
      <c r="J1327" s="118"/>
      <c r="K1327" s="118"/>
    </row>
    <row r="1328" spans="1:11" ht="15" customHeight="1" x14ac:dyDescent="0.25">
      <c r="E1328" s="371"/>
      <c r="F1328" s="88"/>
      <c r="G1328" s="88"/>
      <c r="H1328" s="88"/>
      <c r="I1328" s="88"/>
      <c r="J1328" s="118"/>
      <c r="K1328" s="118"/>
    </row>
    <row r="1329" spans="1:11" ht="15" customHeight="1" x14ac:dyDescent="0.25">
      <c r="E1329" s="371"/>
      <c r="F1329" s="88"/>
      <c r="G1329" s="88"/>
      <c r="H1329" s="88"/>
      <c r="I1329" s="88"/>
      <c r="J1329" s="118"/>
      <c r="K1329" s="118"/>
    </row>
    <row r="1330" spans="1:11" ht="15" customHeight="1" x14ac:dyDescent="0.25">
      <c r="E1330" s="371"/>
      <c r="F1330" s="88"/>
      <c r="G1330" s="88"/>
      <c r="H1330" s="88"/>
      <c r="I1330" s="88"/>
      <c r="J1330" s="118"/>
      <c r="K1330" s="118"/>
    </row>
    <row r="1331" spans="1:11" ht="15" customHeight="1" x14ac:dyDescent="0.25">
      <c r="F1331" s="88"/>
      <c r="G1331" s="88"/>
      <c r="H1331" s="88"/>
      <c r="I1331" s="88"/>
      <c r="J1331" s="118"/>
      <c r="K1331" s="118"/>
    </row>
    <row r="1332" spans="1:11" ht="15" customHeight="1" x14ac:dyDescent="0.25">
      <c r="E1332" s="371"/>
      <c r="F1332" s="88"/>
      <c r="G1332" s="88"/>
      <c r="H1332" s="88"/>
      <c r="I1332" s="88"/>
      <c r="J1332" s="118"/>
      <c r="K1332" s="118"/>
    </row>
    <row r="1333" spans="1:11" ht="15" customHeight="1" x14ac:dyDescent="0.25">
      <c r="F1333" s="88"/>
      <c r="G1333" s="88"/>
      <c r="H1333" s="88"/>
      <c r="I1333" s="88"/>
      <c r="J1333" s="118"/>
      <c r="K1333" s="118"/>
    </row>
    <row r="1334" spans="1:11" ht="15" customHeight="1" x14ac:dyDescent="0.25">
      <c r="F1334" s="88"/>
      <c r="G1334" s="88"/>
      <c r="H1334" s="88"/>
      <c r="I1334" s="88"/>
      <c r="J1334" s="118"/>
      <c r="K1334" s="118"/>
    </row>
    <row r="1335" spans="1:11" ht="15" customHeight="1" x14ac:dyDescent="0.25">
      <c r="A1335" s="352"/>
      <c r="B1335" s="279"/>
      <c r="C1335" s="350"/>
      <c r="D1335" s="351"/>
      <c r="E1335" s="351"/>
      <c r="F1335" s="316"/>
      <c r="G1335" s="316"/>
      <c r="H1335" s="316"/>
      <c r="I1335" s="316"/>
      <c r="J1335" s="118"/>
      <c r="K1335" s="118"/>
    </row>
    <row r="1336" spans="1:11" ht="15" customHeight="1" x14ac:dyDescent="0.25">
      <c r="A1336" s="352"/>
      <c r="B1336" s="279"/>
      <c r="C1336" s="350"/>
      <c r="D1336" s="351"/>
      <c r="E1336" s="351"/>
      <c r="F1336" s="316"/>
      <c r="G1336" s="316"/>
      <c r="H1336" s="316"/>
      <c r="I1336" s="316"/>
      <c r="J1336" s="118"/>
      <c r="K1336" s="118"/>
    </row>
    <row r="1337" spans="1:11" ht="15" customHeight="1" x14ac:dyDescent="0.25">
      <c r="A1337" s="352"/>
      <c r="B1337" s="279"/>
      <c r="C1337" s="350"/>
      <c r="D1337" s="351"/>
      <c r="E1337" s="351"/>
      <c r="F1337" s="316"/>
      <c r="G1337" s="316"/>
      <c r="H1337" s="316"/>
      <c r="I1337" s="316"/>
      <c r="J1337" s="118"/>
      <c r="K1337" s="118"/>
    </row>
    <row r="1338" spans="1:11" ht="15" customHeight="1" x14ac:dyDescent="0.25">
      <c r="F1338" s="88"/>
      <c r="G1338" s="88"/>
      <c r="H1338" s="88"/>
      <c r="I1338" s="88"/>
      <c r="J1338" s="118"/>
      <c r="K1338" s="118"/>
    </row>
    <row r="1339" spans="1:11" ht="15" customHeight="1" x14ac:dyDescent="0.25">
      <c r="A1339" s="352"/>
      <c r="F1339" s="88"/>
      <c r="G1339" s="88"/>
      <c r="H1339" s="88"/>
      <c r="I1339" s="88"/>
      <c r="J1339" s="118"/>
      <c r="K1339" s="118"/>
    </row>
    <row r="1340" spans="1:11" ht="15" customHeight="1" x14ac:dyDescent="0.25">
      <c r="F1340" s="88"/>
      <c r="G1340" s="88"/>
      <c r="H1340" s="88"/>
      <c r="I1340" s="316"/>
      <c r="J1340" s="118"/>
      <c r="K1340" s="118"/>
    </row>
    <row r="1341" spans="1:11" ht="15" customHeight="1" x14ac:dyDescent="0.25">
      <c r="E1341" s="371"/>
      <c r="F1341" s="88"/>
      <c r="G1341" s="88"/>
      <c r="H1341" s="88"/>
      <c r="I1341" s="316"/>
      <c r="J1341" s="118"/>
      <c r="K1341" s="118"/>
    </row>
    <row r="1342" spans="1:11" ht="15" customHeight="1" x14ac:dyDescent="0.25">
      <c r="E1342" s="371"/>
      <c r="F1342" s="88"/>
      <c r="G1342" s="88"/>
      <c r="H1342" s="88"/>
      <c r="I1342" s="88"/>
      <c r="J1342" s="118"/>
      <c r="K1342" s="118"/>
    </row>
    <row r="1343" spans="1:11" ht="15" customHeight="1" x14ac:dyDescent="0.25">
      <c r="E1343" s="371"/>
      <c r="F1343" s="88"/>
      <c r="G1343" s="88"/>
      <c r="H1343" s="88"/>
      <c r="I1343" s="88"/>
      <c r="J1343" s="118"/>
      <c r="K1343" s="118"/>
    </row>
    <row r="1344" spans="1:11" ht="15" customHeight="1" x14ac:dyDescent="0.25">
      <c r="E1344" s="371"/>
      <c r="F1344" s="88"/>
      <c r="G1344" s="88"/>
      <c r="H1344" s="88"/>
      <c r="I1344" s="88"/>
      <c r="J1344" s="118"/>
      <c r="K1344" s="118"/>
    </row>
    <row r="1345" spans="1:11" ht="15" customHeight="1" x14ac:dyDescent="0.25">
      <c r="E1345" s="371"/>
      <c r="F1345" s="88"/>
      <c r="G1345" s="88"/>
      <c r="H1345" s="88"/>
      <c r="I1345" s="88"/>
      <c r="J1345" s="118"/>
      <c r="K1345" s="118"/>
    </row>
    <row r="1346" spans="1:11" ht="15" customHeight="1" x14ac:dyDescent="0.25">
      <c r="E1346" s="371"/>
      <c r="F1346" s="88"/>
      <c r="G1346" s="88"/>
      <c r="H1346" s="88"/>
      <c r="I1346" s="88"/>
      <c r="J1346" s="118"/>
      <c r="K1346" s="118"/>
    </row>
    <row r="1347" spans="1:11" ht="15" customHeight="1" x14ac:dyDescent="0.25">
      <c r="F1347" s="88"/>
      <c r="G1347" s="88"/>
      <c r="H1347" s="88"/>
      <c r="I1347" s="88"/>
      <c r="J1347" s="118"/>
      <c r="K1347" s="118"/>
    </row>
    <row r="1348" spans="1:11" ht="15" customHeight="1" x14ac:dyDescent="0.25">
      <c r="A1348" s="352"/>
      <c r="F1348" s="316"/>
      <c r="G1348" s="316"/>
      <c r="H1348" s="316"/>
      <c r="I1348" s="316"/>
      <c r="J1348" s="118"/>
      <c r="K1348" s="118"/>
    </row>
    <row r="1349" spans="1:11" ht="15" customHeight="1" x14ac:dyDescent="0.25">
      <c r="A1349" s="352"/>
      <c r="F1349" s="316"/>
      <c r="G1349" s="316"/>
      <c r="H1349" s="316"/>
      <c r="I1349" s="316"/>
      <c r="J1349" s="118"/>
      <c r="K1349" s="118"/>
    </row>
    <row r="1350" spans="1:11" ht="15" customHeight="1" x14ac:dyDescent="0.25">
      <c r="A1350" s="352"/>
      <c r="F1350" s="316"/>
      <c r="G1350" s="316"/>
      <c r="H1350" s="316"/>
      <c r="I1350" s="316"/>
      <c r="J1350" s="118"/>
      <c r="K1350" s="118"/>
    </row>
    <row r="1351" spans="1:11" ht="15" customHeight="1" x14ac:dyDescent="0.25">
      <c r="A1351" s="352"/>
      <c r="F1351" s="316"/>
      <c r="G1351" s="316"/>
      <c r="H1351" s="316"/>
      <c r="I1351" s="316"/>
      <c r="J1351" s="118"/>
      <c r="K1351" s="118"/>
    </row>
    <row r="1352" spans="1:11" ht="15" customHeight="1" x14ac:dyDescent="0.25">
      <c r="F1352" s="88"/>
      <c r="G1352" s="88"/>
      <c r="H1352" s="88"/>
      <c r="I1352" s="88"/>
      <c r="J1352" s="118"/>
      <c r="K1352" s="118"/>
    </row>
    <row r="1353" spans="1:11" ht="15" customHeight="1" x14ac:dyDescent="0.25">
      <c r="A1353" s="352"/>
      <c r="F1353" s="88"/>
      <c r="G1353" s="88"/>
      <c r="H1353" s="88"/>
      <c r="I1353" s="88"/>
      <c r="J1353" s="118"/>
      <c r="K1353" s="118"/>
    </row>
    <row r="1354" spans="1:11" ht="15" customHeight="1" x14ac:dyDescent="0.25">
      <c r="F1354" s="88"/>
      <c r="G1354" s="88"/>
      <c r="H1354" s="88"/>
      <c r="I1354" s="88"/>
      <c r="J1354" s="118"/>
      <c r="K1354" s="118"/>
    </row>
    <row r="1355" spans="1:11" ht="15" customHeight="1" x14ac:dyDescent="0.25">
      <c r="F1355" s="88"/>
      <c r="G1355" s="88"/>
      <c r="H1355" s="88"/>
      <c r="I1355" s="88"/>
      <c r="J1355" s="118"/>
      <c r="K1355" s="118"/>
    </row>
    <row r="1356" spans="1:11" ht="15" customHeight="1" x14ac:dyDescent="0.25">
      <c r="F1356" s="88"/>
      <c r="G1356" s="88"/>
      <c r="H1356" s="88"/>
      <c r="I1356" s="88"/>
      <c r="J1356" s="118"/>
      <c r="K1356" s="118"/>
    </row>
    <row r="1357" spans="1:11" ht="15" customHeight="1" x14ac:dyDescent="0.25">
      <c r="A1357" s="352"/>
      <c r="F1357" s="316"/>
      <c r="G1357" s="316"/>
      <c r="H1357" s="316"/>
      <c r="I1357" s="316"/>
      <c r="J1357" s="118"/>
      <c r="K1357" s="118"/>
    </row>
    <row r="1358" spans="1:11" ht="15" customHeight="1" x14ac:dyDescent="0.25">
      <c r="A1358" s="352"/>
      <c r="F1358" s="316"/>
      <c r="G1358" s="316"/>
      <c r="H1358" s="316"/>
      <c r="I1358" s="316"/>
      <c r="J1358" s="118"/>
      <c r="K1358" s="118"/>
    </row>
    <row r="1359" spans="1:11" ht="15" customHeight="1" x14ac:dyDescent="0.25">
      <c r="A1359" s="352"/>
      <c r="F1359" s="316"/>
      <c r="G1359" s="316"/>
      <c r="H1359" s="316"/>
      <c r="I1359" s="316"/>
      <c r="J1359" s="118"/>
      <c r="K1359" s="118"/>
    </row>
    <row r="1360" spans="1:11" ht="15" customHeight="1" x14ac:dyDescent="0.25">
      <c r="A1360" s="352"/>
      <c r="F1360" s="88"/>
      <c r="G1360" s="88"/>
      <c r="H1360" s="88"/>
      <c r="I1360" s="88"/>
      <c r="J1360" s="118"/>
      <c r="K1360" s="118"/>
    </row>
    <row r="1361" spans="1:11" ht="15" customHeight="1" x14ac:dyDescent="0.25">
      <c r="A1361" s="352"/>
      <c r="B1361" s="279"/>
      <c r="C1361" s="350"/>
      <c r="D1361" s="351"/>
      <c r="E1361" s="351"/>
      <c r="F1361" s="316"/>
      <c r="G1361" s="316"/>
      <c r="H1361" s="316"/>
      <c r="I1361" s="316"/>
      <c r="J1361" s="118"/>
      <c r="K1361" s="118"/>
    </row>
    <row r="1362" spans="1:11" ht="15" customHeight="1" x14ac:dyDescent="0.25">
      <c r="E1362" s="371"/>
      <c r="F1362" s="88"/>
      <c r="G1362" s="88"/>
      <c r="H1362" s="88"/>
      <c r="I1362" s="88"/>
      <c r="J1362" s="118"/>
      <c r="K1362" s="118"/>
    </row>
    <row r="1363" spans="1:11" ht="15" customHeight="1" x14ac:dyDescent="0.25">
      <c r="A1363" s="352"/>
      <c r="E1363" s="371"/>
      <c r="F1363" s="316"/>
      <c r="G1363" s="316"/>
      <c r="H1363" s="316"/>
      <c r="I1363" s="316"/>
      <c r="J1363" s="118"/>
      <c r="K1363" s="118"/>
    </row>
    <row r="1364" spans="1:11" ht="15" customHeight="1" x14ac:dyDescent="0.25">
      <c r="A1364" s="352"/>
      <c r="E1364" s="371"/>
      <c r="F1364" s="316"/>
      <c r="G1364" s="316"/>
      <c r="H1364" s="316"/>
      <c r="I1364" s="316"/>
      <c r="J1364" s="118"/>
      <c r="K1364" s="118"/>
    </row>
    <row r="1365" spans="1:11" ht="15" customHeight="1" x14ac:dyDescent="0.25">
      <c r="A1365" s="352"/>
      <c r="E1365" s="371"/>
      <c r="F1365" s="316"/>
      <c r="G1365" s="316"/>
      <c r="H1365" s="316"/>
      <c r="I1365" s="316"/>
      <c r="J1365" s="118"/>
      <c r="K1365" s="118"/>
    </row>
    <row r="1366" spans="1:11" ht="15" customHeight="1" x14ac:dyDescent="0.25">
      <c r="A1366" s="352"/>
      <c r="E1366" s="371"/>
      <c r="F1366" s="356"/>
      <c r="G1366" s="351"/>
      <c r="H1366" s="356"/>
      <c r="I1366" s="351"/>
      <c r="J1366" s="118"/>
      <c r="K1366" s="118"/>
    </row>
    <row r="1367" spans="1:11" ht="15" customHeight="1" x14ac:dyDescent="0.25">
      <c r="A1367" s="352"/>
      <c r="E1367" s="371"/>
      <c r="F1367" s="356"/>
      <c r="G1367" s="351"/>
      <c r="H1367" s="356"/>
      <c r="I1367" s="351"/>
      <c r="J1367" s="118"/>
      <c r="K1367" s="118"/>
    </row>
    <row r="1368" spans="1:11" ht="15" customHeight="1" x14ac:dyDescent="0.25">
      <c r="A1368" s="352"/>
      <c r="E1368" s="371"/>
      <c r="F1368" s="356"/>
      <c r="G1368" s="351"/>
      <c r="H1368" s="356"/>
      <c r="I1368" s="351"/>
      <c r="J1368" s="118"/>
      <c r="K1368" s="118"/>
    </row>
    <row r="1369" spans="1:11" ht="15" customHeight="1" x14ac:dyDescent="0.25">
      <c r="A1369" s="352"/>
      <c r="E1369" s="371"/>
      <c r="F1369" s="356"/>
      <c r="G1369" s="351"/>
      <c r="H1369" s="356"/>
      <c r="I1369" s="351"/>
      <c r="J1369" s="118"/>
      <c r="K1369" s="118"/>
    </row>
    <row r="1370" spans="1:11" ht="15" customHeight="1" x14ac:dyDescent="0.25">
      <c r="A1370" s="352"/>
      <c r="E1370" s="371"/>
      <c r="F1370" s="356"/>
      <c r="G1370" s="351"/>
      <c r="H1370" s="356"/>
      <c r="I1370" s="351"/>
      <c r="J1370" s="118"/>
      <c r="K1370" s="118"/>
    </row>
    <row r="1371" spans="1:11" ht="15" customHeight="1" x14ac:dyDescent="0.25">
      <c r="A1371" s="352"/>
      <c r="E1371" s="371"/>
      <c r="F1371" s="356"/>
      <c r="G1371" s="351"/>
      <c r="H1371" s="356"/>
      <c r="I1371" s="351"/>
      <c r="J1371" s="118"/>
      <c r="K1371" s="118"/>
    </row>
    <row r="1372" spans="1:11" ht="15" customHeight="1" x14ac:dyDescent="0.25">
      <c r="A1372" s="352"/>
      <c r="E1372" s="371"/>
      <c r="F1372" s="356"/>
      <c r="G1372" s="351"/>
      <c r="H1372" s="356"/>
      <c r="I1372" s="351"/>
      <c r="J1372" s="118"/>
      <c r="K1372" s="118"/>
    </row>
    <row r="1373" spans="1:11" ht="15" customHeight="1" x14ac:dyDescent="0.25">
      <c r="A1373" s="352"/>
      <c r="E1373" s="371"/>
      <c r="F1373" s="356"/>
      <c r="G1373" s="351"/>
      <c r="H1373" s="356"/>
      <c r="I1373" s="351"/>
      <c r="J1373" s="118"/>
      <c r="K1373" s="118"/>
    </row>
    <row r="1374" spans="1:11" ht="15" customHeight="1" x14ac:dyDescent="0.25">
      <c r="A1374" s="352"/>
      <c r="E1374" s="371"/>
      <c r="F1374" s="356"/>
      <c r="G1374" s="351"/>
      <c r="H1374" s="356"/>
      <c r="I1374" s="351"/>
      <c r="J1374" s="118"/>
      <c r="K1374" s="118"/>
    </row>
    <row r="1375" spans="1:11" ht="15" customHeight="1" x14ac:dyDescent="0.25">
      <c r="A1375" s="352"/>
      <c r="B1375" s="279"/>
      <c r="C1375" s="350"/>
      <c r="D1375" s="351"/>
      <c r="E1375" s="356"/>
      <c r="F1375" s="356"/>
      <c r="G1375" s="356"/>
      <c r="H1375" s="356"/>
      <c r="J1375" s="118"/>
      <c r="K1375" s="118"/>
    </row>
    <row r="1376" spans="1:11" ht="15" customHeight="1" x14ac:dyDescent="0.25">
      <c r="A1376" s="352"/>
      <c r="B1376" s="279"/>
      <c r="C1376" s="350"/>
      <c r="D1376" s="351"/>
      <c r="E1376" s="356"/>
      <c r="F1376" s="356"/>
      <c r="G1376" s="356"/>
      <c r="H1376" s="356"/>
      <c r="J1376" s="118"/>
      <c r="K1376" s="118"/>
    </row>
    <row r="1377" spans="1:11" ht="15" customHeight="1" x14ac:dyDescent="0.25">
      <c r="E1377" s="371"/>
      <c r="F1377" s="88"/>
      <c r="G1377" s="88"/>
      <c r="H1377" s="88"/>
      <c r="I1377" s="88"/>
      <c r="J1377" s="118"/>
      <c r="K1377" s="118"/>
    </row>
    <row r="1378" spans="1:11" ht="15" customHeight="1" x14ac:dyDescent="0.25">
      <c r="E1378" s="371"/>
      <c r="F1378" s="88"/>
      <c r="G1378" s="88"/>
      <c r="H1378" s="88"/>
      <c r="I1378" s="88"/>
      <c r="J1378" s="118"/>
      <c r="K1378" s="118"/>
    </row>
    <row r="1379" spans="1:11" ht="15" customHeight="1" x14ac:dyDescent="0.25">
      <c r="E1379" s="371"/>
      <c r="F1379" s="88"/>
      <c r="G1379" s="88"/>
      <c r="H1379" s="88"/>
      <c r="I1379" s="88"/>
      <c r="J1379" s="118"/>
      <c r="K1379" s="118"/>
    </row>
    <row r="1380" spans="1:11" ht="15" customHeight="1" x14ac:dyDescent="0.25">
      <c r="E1380" s="371"/>
      <c r="F1380" s="88"/>
      <c r="G1380" s="88"/>
      <c r="H1380" s="88"/>
      <c r="I1380" s="88"/>
      <c r="J1380" s="118"/>
      <c r="K1380" s="118"/>
    </row>
    <row r="1381" spans="1:11" ht="15" customHeight="1" x14ac:dyDescent="0.25">
      <c r="F1381" s="88"/>
      <c r="G1381" s="88"/>
      <c r="H1381" s="88"/>
      <c r="I1381" s="88"/>
      <c r="J1381" s="118"/>
      <c r="K1381" s="118"/>
    </row>
    <row r="1382" spans="1:11" ht="15" customHeight="1" x14ac:dyDescent="0.25">
      <c r="F1382" s="88"/>
      <c r="G1382" s="88"/>
      <c r="H1382" s="88"/>
      <c r="I1382" s="88"/>
      <c r="J1382" s="118"/>
      <c r="K1382" s="118"/>
    </row>
    <row r="1383" spans="1:11" ht="15" customHeight="1" x14ac:dyDescent="0.25">
      <c r="F1383" s="88"/>
      <c r="G1383" s="88"/>
      <c r="H1383" s="88"/>
      <c r="I1383" s="88"/>
      <c r="J1383" s="118"/>
      <c r="K1383" s="118"/>
    </row>
    <row r="1384" spans="1:11" ht="15" customHeight="1" x14ac:dyDescent="0.25">
      <c r="A1384" s="352"/>
      <c r="C1384" s="350"/>
      <c r="D1384" s="351"/>
      <c r="E1384" s="371"/>
      <c r="F1384" s="316"/>
      <c r="G1384" s="316"/>
      <c r="H1384" s="316"/>
      <c r="I1384" s="316"/>
      <c r="J1384" s="118"/>
      <c r="K1384" s="118"/>
    </row>
    <row r="1385" spans="1:11" ht="15" customHeight="1" x14ac:dyDescent="0.25">
      <c r="A1385" s="352"/>
      <c r="C1385" s="350"/>
      <c r="D1385" s="351"/>
      <c r="E1385" s="371"/>
      <c r="F1385" s="316"/>
      <c r="G1385" s="316"/>
      <c r="H1385" s="316"/>
      <c r="I1385" s="316"/>
      <c r="J1385" s="118"/>
      <c r="K1385" s="118"/>
    </row>
    <row r="1386" spans="1:11" ht="15" customHeight="1" x14ac:dyDescent="0.25">
      <c r="A1386" s="352"/>
      <c r="C1386" s="350"/>
      <c r="D1386" s="351"/>
      <c r="E1386" s="371"/>
      <c r="F1386" s="316"/>
      <c r="G1386" s="316"/>
      <c r="H1386" s="316"/>
      <c r="I1386" s="316"/>
      <c r="J1386" s="118"/>
      <c r="K1386" s="118"/>
    </row>
    <row r="1387" spans="1:11" ht="15" customHeight="1" x14ac:dyDescent="0.25">
      <c r="A1387" s="352"/>
      <c r="B1387" s="279"/>
      <c r="C1387" s="350"/>
      <c r="D1387" s="351"/>
      <c r="E1387" s="356"/>
      <c r="F1387" s="316"/>
      <c r="G1387" s="316"/>
      <c r="H1387" s="316"/>
      <c r="I1387" s="316"/>
      <c r="J1387" s="118"/>
      <c r="K1387" s="118"/>
    </row>
    <row r="1388" spans="1:11" ht="15" customHeight="1" x14ac:dyDescent="0.25">
      <c r="A1388" s="352"/>
      <c r="B1388" s="279"/>
      <c r="C1388" s="350"/>
      <c r="D1388" s="351"/>
      <c r="E1388" s="356"/>
      <c r="F1388" s="316"/>
      <c r="G1388" s="316"/>
      <c r="H1388" s="316"/>
      <c r="I1388" s="316"/>
      <c r="J1388" s="118"/>
      <c r="K1388" s="118"/>
    </row>
    <row r="1389" spans="1:11" ht="15" customHeight="1" x14ac:dyDescent="0.25">
      <c r="E1389" s="371"/>
      <c r="F1389" s="88"/>
      <c r="G1389" s="88"/>
      <c r="H1389" s="88"/>
      <c r="I1389" s="88"/>
      <c r="J1389" s="118"/>
      <c r="K1389" s="118"/>
    </row>
    <row r="1390" spans="1:11" ht="15" customHeight="1" x14ac:dyDescent="0.25">
      <c r="E1390" s="371"/>
      <c r="F1390" s="88"/>
      <c r="G1390" s="88"/>
      <c r="H1390" s="88"/>
      <c r="I1390" s="88"/>
      <c r="J1390" s="118"/>
      <c r="K1390" s="118"/>
    </row>
    <row r="1391" spans="1:11" ht="15" customHeight="1" x14ac:dyDescent="0.25">
      <c r="C1391" s="350"/>
      <c r="D1391" s="351"/>
      <c r="E1391" s="371"/>
      <c r="F1391" s="88"/>
      <c r="G1391" s="88"/>
      <c r="H1391" s="88"/>
      <c r="I1391" s="88"/>
      <c r="J1391" s="118"/>
      <c r="K1391" s="118"/>
    </row>
    <row r="1392" spans="1:11" ht="15" customHeight="1" x14ac:dyDescent="0.25">
      <c r="C1392" s="350"/>
      <c r="D1392" s="351"/>
      <c r="E1392" s="371"/>
      <c r="F1392" s="88"/>
      <c r="G1392" s="88"/>
      <c r="H1392" s="88"/>
      <c r="I1392" s="88"/>
      <c r="J1392" s="118"/>
      <c r="K1392" s="118"/>
    </row>
    <row r="1393" spans="1:11" ht="15" customHeight="1" x14ac:dyDescent="0.25">
      <c r="E1393" s="371"/>
      <c r="F1393" s="88"/>
      <c r="G1393" s="88"/>
      <c r="H1393" s="88"/>
      <c r="I1393" s="88"/>
      <c r="J1393" s="118"/>
      <c r="K1393" s="118"/>
    </row>
    <row r="1394" spans="1:11" ht="15" customHeight="1" x14ac:dyDescent="0.25">
      <c r="E1394" s="371"/>
      <c r="F1394" s="88"/>
      <c r="G1394" s="88"/>
      <c r="H1394" s="88"/>
      <c r="I1394" s="88"/>
      <c r="J1394" s="118"/>
      <c r="K1394" s="118"/>
    </row>
    <row r="1395" spans="1:11" ht="15" customHeight="1" x14ac:dyDescent="0.25">
      <c r="E1395" s="371"/>
      <c r="F1395" s="88"/>
      <c r="G1395" s="88"/>
      <c r="H1395" s="88"/>
      <c r="I1395" s="88"/>
      <c r="J1395" s="118"/>
      <c r="K1395" s="118"/>
    </row>
    <row r="1396" spans="1:11" ht="15" customHeight="1" x14ac:dyDescent="0.25">
      <c r="F1396" s="88"/>
      <c r="G1396" s="88"/>
      <c r="H1396" s="88"/>
      <c r="I1396" s="88"/>
      <c r="J1396" s="118"/>
      <c r="K1396" s="118"/>
    </row>
    <row r="1397" spans="1:11" ht="15" customHeight="1" x14ac:dyDescent="0.25">
      <c r="F1397" s="88"/>
      <c r="G1397" s="88"/>
      <c r="H1397" s="88"/>
      <c r="I1397" s="88"/>
      <c r="J1397" s="118"/>
      <c r="K1397" s="118"/>
    </row>
    <row r="1398" spans="1:11" ht="15" customHeight="1" x14ac:dyDescent="0.25">
      <c r="A1398" s="352"/>
      <c r="F1398" s="316"/>
      <c r="G1398" s="316"/>
      <c r="H1398" s="316"/>
      <c r="I1398" s="316"/>
      <c r="J1398" s="118"/>
      <c r="K1398" s="118"/>
    </row>
    <row r="1399" spans="1:11" ht="15" customHeight="1" x14ac:dyDescent="0.25">
      <c r="A1399" s="352"/>
      <c r="F1399" s="316"/>
      <c r="G1399" s="316"/>
      <c r="H1399" s="316"/>
      <c r="I1399" s="316"/>
      <c r="J1399" s="118"/>
      <c r="K1399" s="118"/>
    </row>
    <row r="1400" spans="1:11" ht="15" customHeight="1" x14ac:dyDescent="0.25">
      <c r="A1400" s="352"/>
      <c r="F1400" s="316"/>
      <c r="G1400" s="316"/>
      <c r="H1400" s="316"/>
      <c r="I1400" s="316"/>
      <c r="J1400" s="118"/>
      <c r="K1400" s="118"/>
    </row>
    <row r="1401" spans="1:11" ht="15" customHeight="1" x14ac:dyDescent="0.25">
      <c r="A1401" s="352"/>
      <c r="F1401" s="316"/>
      <c r="G1401" s="316"/>
      <c r="H1401" s="316"/>
      <c r="I1401" s="316"/>
      <c r="J1401" s="118"/>
      <c r="K1401" s="118"/>
    </row>
    <row r="1402" spans="1:11" ht="15" customHeight="1" x14ac:dyDescent="0.25">
      <c r="A1402" s="352"/>
      <c r="F1402" s="316"/>
      <c r="G1402" s="316"/>
      <c r="H1402" s="316"/>
      <c r="I1402" s="316"/>
      <c r="J1402" s="118"/>
      <c r="K1402" s="118"/>
    </row>
    <row r="1403" spans="1:11" ht="15" customHeight="1" x14ac:dyDescent="0.25">
      <c r="E1403" s="371"/>
      <c r="F1403" s="88"/>
      <c r="G1403" s="88"/>
      <c r="H1403" s="88"/>
      <c r="I1403" s="88"/>
      <c r="J1403" s="118"/>
      <c r="K1403" s="118"/>
    </row>
    <row r="1404" spans="1:11" ht="15" customHeight="1" x14ac:dyDescent="0.25">
      <c r="E1404" s="371"/>
      <c r="F1404" s="88"/>
      <c r="G1404" s="88"/>
      <c r="H1404" s="88"/>
      <c r="I1404" s="88"/>
      <c r="J1404" s="118"/>
      <c r="K1404" s="118"/>
    </row>
    <row r="1405" spans="1:11" ht="15" customHeight="1" x14ac:dyDescent="0.25">
      <c r="E1405" s="371"/>
      <c r="F1405" s="88"/>
      <c r="G1405" s="88"/>
      <c r="H1405" s="88"/>
      <c r="I1405" s="88"/>
      <c r="J1405" s="118"/>
      <c r="K1405" s="118"/>
    </row>
    <row r="1406" spans="1:11" ht="15" customHeight="1" x14ac:dyDescent="0.25">
      <c r="E1406" s="371"/>
      <c r="F1406" s="88"/>
      <c r="G1406" s="88"/>
      <c r="H1406" s="88"/>
      <c r="I1406" s="88"/>
      <c r="J1406" s="118"/>
      <c r="K1406" s="118"/>
    </row>
    <row r="1407" spans="1:11" ht="15" customHeight="1" x14ac:dyDescent="0.25">
      <c r="A1407" s="352"/>
      <c r="B1407" s="279"/>
      <c r="C1407" s="350"/>
      <c r="D1407" s="351"/>
      <c r="E1407" s="356"/>
      <c r="F1407" s="316"/>
      <c r="G1407" s="316"/>
      <c r="H1407" s="316"/>
      <c r="I1407" s="316"/>
      <c r="J1407" s="118"/>
      <c r="K1407" s="118"/>
    </row>
    <row r="1408" spans="1:11" ht="15" customHeight="1" x14ac:dyDescent="0.25">
      <c r="A1408" s="352"/>
      <c r="B1408" s="279"/>
      <c r="C1408" s="350"/>
      <c r="D1408" s="351"/>
      <c r="E1408" s="356"/>
      <c r="F1408" s="316"/>
      <c r="G1408" s="316"/>
      <c r="H1408" s="316"/>
      <c r="I1408" s="316"/>
      <c r="J1408" s="118"/>
      <c r="K1408" s="118"/>
    </row>
    <row r="1409" spans="1:11" ht="15" customHeight="1" x14ac:dyDescent="0.25">
      <c r="A1409" s="352"/>
      <c r="F1409" s="316"/>
      <c r="G1409" s="316"/>
      <c r="H1409" s="316"/>
      <c r="I1409" s="316"/>
      <c r="J1409" s="118"/>
      <c r="K1409" s="118"/>
    </row>
    <row r="1410" spans="1:11" ht="15" customHeight="1" x14ac:dyDescent="0.25">
      <c r="A1410" s="352"/>
      <c r="F1410" s="316"/>
      <c r="G1410" s="316"/>
      <c r="H1410" s="316"/>
      <c r="I1410" s="316"/>
      <c r="J1410" s="118"/>
      <c r="K1410" s="118"/>
    </row>
    <row r="1411" spans="1:11" ht="15" customHeight="1" x14ac:dyDescent="0.25">
      <c r="A1411" s="352"/>
      <c r="E1411" s="351"/>
      <c r="F1411" s="316"/>
      <c r="G1411" s="316"/>
      <c r="H1411" s="316"/>
      <c r="I1411" s="316"/>
      <c r="J1411" s="118"/>
      <c r="K1411" s="118"/>
    </row>
    <row r="1412" spans="1:11" ht="15" customHeight="1" x14ac:dyDescent="0.25">
      <c r="B1412" s="352"/>
      <c r="C1412" s="353"/>
      <c r="D1412" s="354"/>
      <c r="E1412" s="354"/>
      <c r="F1412" s="316"/>
      <c r="G1412" s="316"/>
      <c r="H1412" s="316"/>
      <c r="I1412" s="88"/>
      <c r="J1412" s="118"/>
      <c r="K1412" s="118"/>
    </row>
    <row r="1413" spans="1:11" ht="15" customHeight="1" x14ac:dyDescent="0.25">
      <c r="B1413" s="352"/>
      <c r="C1413" s="353"/>
      <c r="D1413" s="354"/>
      <c r="E1413" s="354"/>
      <c r="F1413" s="316"/>
      <c r="G1413" s="316"/>
      <c r="H1413" s="316"/>
      <c r="I1413" s="88"/>
      <c r="J1413" s="118"/>
      <c r="K1413" s="118"/>
    </row>
    <row r="1414" spans="1:11" ht="15" customHeight="1" x14ac:dyDescent="0.25">
      <c r="B1414" s="352"/>
      <c r="C1414" s="353"/>
      <c r="D1414" s="354"/>
      <c r="E1414" s="354"/>
      <c r="F1414" s="316"/>
      <c r="G1414" s="316"/>
      <c r="H1414" s="316"/>
      <c r="I1414" s="88"/>
      <c r="J1414" s="118"/>
      <c r="K1414" s="118"/>
    </row>
    <row r="1415" spans="1:11" ht="15" customHeight="1" x14ac:dyDescent="0.25">
      <c r="B1415" s="352"/>
      <c r="C1415" s="353"/>
      <c r="D1415" s="354"/>
      <c r="E1415" s="354"/>
      <c r="F1415" s="316"/>
      <c r="G1415" s="316"/>
      <c r="H1415" s="316"/>
      <c r="I1415" s="88"/>
      <c r="J1415" s="118"/>
      <c r="K1415" s="118"/>
    </row>
    <row r="1416" spans="1:11" ht="15" customHeight="1" x14ac:dyDescent="0.25">
      <c r="F1416" s="88"/>
      <c r="G1416" s="88"/>
      <c r="H1416" s="88"/>
      <c r="I1416" s="88"/>
      <c r="J1416" s="118"/>
      <c r="K1416" s="118"/>
    </row>
    <row r="1417" spans="1:11" ht="15" customHeight="1" x14ac:dyDescent="0.25">
      <c r="C1417" s="350"/>
      <c r="D1417" s="351"/>
      <c r="F1417" s="88"/>
      <c r="G1417" s="88"/>
      <c r="H1417" s="88"/>
      <c r="I1417" s="88"/>
      <c r="J1417" s="118"/>
      <c r="K1417" s="118"/>
    </row>
    <row r="1418" spans="1:11" ht="15" customHeight="1" x14ac:dyDescent="0.25">
      <c r="A1418" s="352"/>
      <c r="B1418" s="279"/>
      <c r="C1418" s="350"/>
      <c r="D1418" s="351"/>
      <c r="E1418" s="356"/>
      <c r="F1418" s="316"/>
      <c r="G1418" s="316"/>
      <c r="H1418" s="316"/>
      <c r="I1418" s="88"/>
      <c r="J1418" s="118"/>
      <c r="K1418" s="118"/>
    </row>
    <row r="1419" spans="1:11" ht="15" customHeight="1" x14ac:dyDescent="0.25">
      <c r="E1419" s="371"/>
      <c r="F1419" s="88"/>
      <c r="G1419" s="88"/>
      <c r="H1419" s="88"/>
      <c r="I1419" s="88"/>
      <c r="J1419" s="118"/>
      <c r="K1419" s="118"/>
    </row>
    <row r="1420" spans="1:11" ht="15" customHeight="1" x14ac:dyDescent="0.25">
      <c r="E1420" s="371"/>
      <c r="F1420" s="88"/>
      <c r="G1420" s="88"/>
      <c r="H1420" s="88"/>
      <c r="I1420" s="88"/>
      <c r="J1420" s="118"/>
      <c r="K1420" s="118"/>
    </row>
    <row r="1421" spans="1:11" ht="15" customHeight="1" x14ac:dyDescent="0.25">
      <c r="E1421" s="371"/>
      <c r="F1421" s="88"/>
      <c r="G1421" s="88"/>
      <c r="H1421" s="88"/>
      <c r="I1421" s="88"/>
      <c r="J1421" s="118"/>
      <c r="K1421" s="118"/>
    </row>
    <row r="1422" spans="1:11" ht="15" customHeight="1" x14ac:dyDescent="0.25">
      <c r="E1422" s="371"/>
      <c r="F1422" s="88"/>
      <c r="G1422" s="88"/>
      <c r="H1422" s="88"/>
      <c r="I1422" s="88"/>
      <c r="J1422" s="118"/>
      <c r="K1422" s="118"/>
    </row>
    <row r="1423" spans="1:11" ht="15" customHeight="1" x14ac:dyDescent="0.25">
      <c r="F1423" s="88"/>
      <c r="G1423" s="88"/>
      <c r="H1423" s="88"/>
      <c r="I1423" s="88"/>
      <c r="J1423" s="118"/>
      <c r="K1423" s="118"/>
    </row>
    <row r="1424" spans="1:11" ht="15" customHeight="1" x14ac:dyDescent="0.25">
      <c r="F1424" s="88"/>
      <c r="G1424" s="88"/>
      <c r="H1424" s="88"/>
      <c r="I1424" s="88"/>
      <c r="J1424" s="118"/>
      <c r="K1424" s="118"/>
    </row>
    <row r="1425" spans="1:11" ht="15" customHeight="1" x14ac:dyDescent="0.25">
      <c r="A1425" s="352"/>
      <c r="B1425" s="279"/>
      <c r="C1425" s="350"/>
      <c r="D1425" s="351"/>
      <c r="E1425" s="351"/>
      <c r="F1425" s="316"/>
      <c r="G1425" s="316"/>
      <c r="H1425" s="316"/>
      <c r="I1425" s="316"/>
      <c r="J1425" s="118"/>
      <c r="K1425" s="118"/>
    </row>
    <row r="1426" spans="1:11" ht="15" customHeight="1" x14ac:dyDescent="0.25">
      <c r="A1426" s="352"/>
      <c r="B1426" s="279"/>
      <c r="C1426" s="350"/>
      <c r="D1426" s="351"/>
      <c r="E1426" s="351"/>
      <c r="F1426" s="316"/>
      <c r="G1426" s="316"/>
      <c r="H1426" s="316"/>
      <c r="I1426" s="316"/>
      <c r="J1426" s="118"/>
      <c r="K1426" s="118"/>
    </row>
    <row r="1427" spans="1:11" ht="15" customHeight="1" x14ac:dyDescent="0.25">
      <c r="A1427" s="352"/>
      <c r="B1427" s="279"/>
      <c r="C1427" s="350"/>
      <c r="D1427" s="351"/>
      <c r="E1427" s="351"/>
      <c r="F1427" s="316"/>
      <c r="G1427" s="316"/>
      <c r="H1427" s="316"/>
      <c r="I1427" s="316"/>
      <c r="J1427" s="118"/>
      <c r="K1427" s="118"/>
    </row>
    <row r="1428" spans="1:11" ht="15" customHeight="1" x14ac:dyDescent="0.25">
      <c r="A1428" s="352"/>
      <c r="B1428" s="279"/>
      <c r="C1428" s="350"/>
      <c r="D1428" s="351"/>
      <c r="E1428" s="351"/>
      <c r="F1428" s="316"/>
      <c r="G1428" s="316"/>
      <c r="H1428" s="316"/>
      <c r="I1428" s="316"/>
      <c r="J1428" s="118"/>
      <c r="K1428" s="118"/>
    </row>
    <row r="1429" spans="1:11" ht="15" customHeight="1" x14ac:dyDescent="0.25">
      <c r="F1429" s="88"/>
      <c r="G1429" s="88"/>
      <c r="H1429" s="88"/>
      <c r="I1429" s="88"/>
      <c r="J1429" s="118"/>
      <c r="K1429" s="118"/>
    </row>
    <row r="1430" spans="1:11" ht="15" customHeight="1" x14ac:dyDescent="0.25">
      <c r="A1430" s="352"/>
      <c r="F1430" s="88"/>
      <c r="G1430" s="88"/>
      <c r="H1430" s="88"/>
      <c r="I1430" s="88"/>
      <c r="J1430" s="118"/>
      <c r="K1430" s="118"/>
    </row>
    <row r="1431" spans="1:11" ht="15" customHeight="1" x14ac:dyDescent="0.25">
      <c r="E1431" s="371"/>
      <c r="F1431" s="88"/>
      <c r="G1431" s="88"/>
      <c r="H1431" s="88"/>
      <c r="I1431" s="88"/>
      <c r="J1431" s="118"/>
      <c r="K1431" s="118"/>
    </row>
    <row r="1432" spans="1:11" ht="15" customHeight="1" x14ac:dyDescent="0.25">
      <c r="C1432" s="350"/>
      <c r="D1432" s="351"/>
      <c r="E1432" s="371"/>
      <c r="F1432" s="88"/>
      <c r="G1432" s="88"/>
      <c r="H1432" s="88"/>
      <c r="I1432" s="88"/>
      <c r="J1432" s="118"/>
      <c r="K1432" s="118"/>
    </row>
    <row r="1433" spans="1:11" ht="15" customHeight="1" x14ac:dyDescent="0.25">
      <c r="C1433" s="350"/>
      <c r="D1433" s="351"/>
      <c r="E1433" s="371"/>
      <c r="F1433" s="88"/>
      <c r="G1433" s="88"/>
      <c r="H1433" s="88"/>
      <c r="I1433" s="88"/>
      <c r="J1433" s="118"/>
      <c r="K1433" s="118"/>
    </row>
    <row r="1434" spans="1:11" ht="15" customHeight="1" x14ac:dyDescent="0.25">
      <c r="E1434" s="371"/>
      <c r="F1434" s="88"/>
      <c r="G1434" s="88"/>
      <c r="H1434" s="88"/>
      <c r="I1434" s="88"/>
      <c r="J1434" s="118"/>
      <c r="K1434" s="118"/>
    </row>
    <row r="1435" spans="1:11" ht="15" customHeight="1" x14ac:dyDescent="0.25">
      <c r="E1435" s="371"/>
      <c r="F1435" s="88"/>
      <c r="G1435" s="88"/>
      <c r="H1435" s="88"/>
      <c r="I1435" s="88"/>
      <c r="J1435" s="118"/>
      <c r="K1435" s="118"/>
    </row>
    <row r="1436" spans="1:11" ht="15" customHeight="1" x14ac:dyDescent="0.25">
      <c r="E1436" s="371"/>
      <c r="F1436" s="88"/>
      <c r="G1436" s="88"/>
      <c r="H1436" s="88"/>
      <c r="I1436" s="88"/>
      <c r="J1436" s="118"/>
      <c r="K1436" s="118"/>
    </row>
    <row r="1437" spans="1:11" ht="15" customHeight="1" x14ac:dyDescent="0.25">
      <c r="E1437" s="371"/>
      <c r="F1437" s="88"/>
      <c r="G1437" s="88"/>
      <c r="H1437" s="88"/>
      <c r="I1437" s="88"/>
      <c r="J1437" s="118"/>
      <c r="K1437" s="118"/>
    </row>
    <row r="1438" spans="1:11" ht="15" customHeight="1" x14ac:dyDescent="0.25">
      <c r="E1438" s="371"/>
      <c r="F1438" s="88"/>
      <c r="G1438" s="88"/>
      <c r="H1438" s="88"/>
      <c r="I1438" s="88"/>
      <c r="J1438" s="118"/>
      <c r="K1438" s="118"/>
    </row>
    <row r="1439" spans="1:11" ht="15" customHeight="1" x14ac:dyDescent="0.25">
      <c r="F1439" s="88"/>
      <c r="G1439" s="88"/>
      <c r="H1439" s="88"/>
      <c r="I1439" s="88"/>
      <c r="J1439" s="118"/>
      <c r="K1439" s="118"/>
    </row>
    <row r="1440" spans="1:11" ht="15" customHeight="1" x14ac:dyDescent="0.25">
      <c r="A1440" s="352"/>
      <c r="F1440" s="316"/>
      <c r="G1440" s="316"/>
      <c r="H1440" s="316"/>
      <c r="I1440" s="316"/>
      <c r="J1440" s="118"/>
      <c r="K1440" s="118"/>
    </row>
    <row r="1441" spans="1:11" ht="15" customHeight="1" x14ac:dyDescent="0.25">
      <c r="A1441" s="352"/>
      <c r="F1441" s="316"/>
      <c r="G1441" s="316"/>
      <c r="H1441" s="316"/>
      <c r="I1441" s="316"/>
      <c r="J1441" s="118"/>
      <c r="K1441" s="118"/>
    </row>
    <row r="1442" spans="1:11" ht="15" customHeight="1" x14ac:dyDescent="0.25">
      <c r="A1442" s="352"/>
      <c r="F1442" s="316"/>
      <c r="G1442" s="316"/>
      <c r="H1442" s="316"/>
      <c r="I1442" s="316"/>
      <c r="J1442" s="118"/>
      <c r="K1442" s="118"/>
    </row>
    <row r="1443" spans="1:11" ht="15" customHeight="1" x14ac:dyDescent="0.25">
      <c r="A1443" s="352"/>
      <c r="F1443" s="316"/>
      <c r="G1443" s="316"/>
      <c r="H1443" s="316"/>
      <c r="I1443" s="316"/>
      <c r="J1443" s="118"/>
      <c r="K1443" s="118"/>
    </row>
    <row r="1444" spans="1:11" ht="15" customHeight="1" x14ac:dyDescent="0.25">
      <c r="F1444" s="88"/>
      <c r="G1444" s="88"/>
      <c r="H1444" s="88"/>
      <c r="I1444" s="88"/>
      <c r="J1444" s="118"/>
      <c r="K1444" s="118"/>
    </row>
    <row r="1445" spans="1:11" ht="15" customHeight="1" x14ac:dyDescent="0.25">
      <c r="A1445" s="352"/>
      <c r="F1445" s="88"/>
      <c r="G1445" s="88"/>
      <c r="H1445" s="88"/>
      <c r="I1445" s="88"/>
      <c r="J1445" s="118"/>
      <c r="K1445" s="118"/>
    </row>
    <row r="1446" spans="1:11" ht="15" customHeight="1" x14ac:dyDescent="0.25">
      <c r="E1446" s="371"/>
      <c r="F1446" s="88"/>
      <c r="G1446" s="88"/>
      <c r="H1446" s="88"/>
      <c r="I1446" s="88"/>
      <c r="J1446" s="118"/>
      <c r="K1446" s="118"/>
    </row>
    <row r="1447" spans="1:11" ht="15" customHeight="1" x14ac:dyDescent="0.25">
      <c r="E1447" s="371"/>
      <c r="F1447" s="88"/>
      <c r="G1447" s="88"/>
      <c r="H1447" s="88"/>
      <c r="I1447" s="88"/>
      <c r="J1447" s="118"/>
      <c r="K1447" s="118"/>
    </row>
    <row r="1448" spans="1:11" ht="15" customHeight="1" x14ac:dyDescent="0.25">
      <c r="F1448" s="88"/>
      <c r="G1448" s="88"/>
      <c r="H1448" s="88"/>
      <c r="I1448" s="88"/>
      <c r="J1448" s="118"/>
      <c r="K1448" s="118"/>
    </row>
    <row r="1449" spans="1:11" ht="15" customHeight="1" x14ac:dyDescent="0.25">
      <c r="F1449" s="88"/>
      <c r="G1449" s="88"/>
      <c r="H1449" s="88"/>
      <c r="I1449" s="88"/>
      <c r="J1449" s="118"/>
      <c r="K1449" s="118"/>
    </row>
    <row r="1450" spans="1:11" ht="15" customHeight="1" x14ac:dyDescent="0.25">
      <c r="A1450" s="352"/>
      <c r="F1450" s="316"/>
      <c r="G1450" s="316"/>
      <c r="H1450" s="316"/>
      <c r="I1450" s="316"/>
      <c r="J1450" s="118"/>
      <c r="K1450" s="118"/>
    </row>
    <row r="1451" spans="1:11" ht="15" customHeight="1" x14ac:dyDescent="0.25">
      <c r="F1451" s="88"/>
      <c r="G1451" s="88"/>
      <c r="H1451" s="88"/>
      <c r="I1451" s="88"/>
      <c r="J1451" s="118"/>
      <c r="K1451" s="118"/>
    </row>
    <row r="1452" spans="1:11" ht="15" customHeight="1" x14ac:dyDescent="0.25">
      <c r="A1452" s="352"/>
      <c r="F1452" s="88"/>
      <c r="G1452" s="88"/>
      <c r="H1452" s="88"/>
      <c r="I1452" s="88"/>
      <c r="J1452" s="118"/>
      <c r="K1452" s="118"/>
    </row>
    <row r="1453" spans="1:11" ht="15" customHeight="1" x14ac:dyDescent="0.25">
      <c r="E1453" s="371"/>
      <c r="F1453" s="88"/>
      <c r="G1453" s="88"/>
      <c r="H1453" s="88"/>
      <c r="I1453" s="88"/>
      <c r="J1453" s="118"/>
      <c r="K1453" s="118"/>
    </row>
    <row r="1454" spans="1:11" ht="15" customHeight="1" x14ac:dyDescent="0.25">
      <c r="A1454" s="352"/>
      <c r="B1454" s="279"/>
      <c r="C1454" s="350"/>
      <c r="D1454" s="351"/>
      <c r="E1454" s="356"/>
      <c r="F1454" s="316"/>
      <c r="G1454" s="316"/>
      <c r="H1454" s="316"/>
      <c r="I1454" s="316"/>
      <c r="J1454" s="118"/>
      <c r="K1454" s="118"/>
    </row>
    <row r="1455" spans="1:11" ht="15" customHeight="1" x14ac:dyDescent="0.25">
      <c r="F1455" s="88"/>
      <c r="G1455" s="88"/>
      <c r="H1455" s="88"/>
      <c r="I1455" s="88"/>
      <c r="J1455" s="118"/>
      <c r="K1455" s="118"/>
    </row>
    <row r="1456" spans="1:11" ht="15" customHeight="1" x14ac:dyDescent="0.25">
      <c r="A1456" s="352"/>
      <c r="E1456" s="371"/>
      <c r="F1456" s="316"/>
      <c r="G1456" s="316"/>
      <c r="H1456" s="316"/>
      <c r="I1456" s="316"/>
      <c r="J1456" s="118"/>
      <c r="K1456" s="118"/>
    </row>
    <row r="1457" spans="1:11" ht="15" customHeight="1" x14ac:dyDescent="0.25">
      <c r="A1457" s="352"/>
      <c r="E1457" s="371"/>
      <c r="F1457" s="316"/>
      <c r="G1457" s="316"/>
      <c r="H1457" s="316"/>
      <c r="I1457" s="316"/>
      <c r="J1457" s="118"/>
      <c r="K1457" s="118"/>
    </row>
    <row r="1458" spans="1:11" ht="15" customHeight="1" x14ac:dyDescent="0.25">
      <c r="J1458" s="118"/>
      <c r="K1458" s="118"/>
    </row>
    <row r="1459" spans="1:11" ht="15" customHeight="1" x14ac:dyDescent="0.25">
      <c r="J1459" s="118"/>
      <c r="K1459" s="118"/>
    </row>
    <row r="1460" spans="1:11" ht="15" customHeight="1" x14ac:dyDescent="0.25">
      <c r="J1460" s="118"/>
      <c r="K1460" s="118"/>
    </row>
    <row r="1461" spans="1:11" ht="15" customHeight="1" x14ac:dyDescent="0.25">
      <c r="J1461" s="118"/>
      <c r="K1461" s="118"/>
    </row>
    <row r="1462" spans="1:11" ht="15" customHeight="1" x14ac:dyDescent="0.25">
      <c r="J1462" s="118"/>
      <c r="K1462" s="118"/>
    </row>
    <row r="1463" spans="1:11" ht="15" customHeight="1" x14ac:dyDescent="0.25"/>
    <row r="1464" spans="1:11" ht="15" customHeight="1" x14ac:dyDescent="0.25"/>
    <row r="1465" spans="1:11" ht="15" customHeight="1" x14ac:dyDescent="0.25"/>
    <row r="1466" spans="1:11" ht="15" customHeight="1" x14ac:dyDescent="0.25">
      <c r="C1466" s="350"/>
      <c r="D1466" s="351"/>
    </row>
    <row r="1467" spans="1:11" ht="15" customHeight="1" x14ac:dyDescent="0.25">
      <c r="A1467" s="352"/>
    </row>
    <row r="1468" spans="1:11" ht="15" customHeight="1" x14ac:dyDescent="0.25">
      <c r="E1468" s="371"/>
      <c r="F1468" s="88"/>
      <c r="G1468" s="88"/>
      <c r="H1468" s="88"/>
      <c r="I1468" s="88"/>
    </row>
    <row r="1469" spans="1:11" ht="15" customHeight="1" x14ac:dyDescent="0.25">
      <c r="E1469" s="371"/>
      <c r="F1469" s="88"/>
      <c r="G1469" s="88"/>
      <c r="H1469" s="88"/>
      <c r="I1469" s="88"/>
    </row>
    <row r="1470" spans="1:11" ht="15" customHeight="1" x14ac:dyDescent="0.25">
      <c r="E1470" s="371"/>
      <c r="F1470" s="88"/>
      <c r="G1470" s="88"/>
      <c r="H1470" s="88"/>
      <c r="I1470" s="88"/>
    </row>
    <row r="1471" spans="1:11" ht="15" customHeight="1" x14ac:dyDescent="0.25">
      <c r="F1471" s="88"/>
      <c r="G1471" s="88"/>
      <c r="H1471" s="88"/>
      <c r="I1471" s="88"/>
    </row>
    <row r="1472" spans="1:11" ht="15" customHeight="1" x14ac:dyDescent="0.25">
      <c r="F1472" s="88"/>
      <c r="G1472" s="88"/>
      <c r="H1472" s="88"/>
      <c r="I1472" s="88"/>
    </row>
    <row r="1473" spans="1:11" ht="15" customHeight="1" x14ac:dyDescent="0.25">
      <c r="F1473" s="88"/>
      <c r="G1473" s="88"/>
      <c r="H1473" s="88"/>
      <c r="I1473" s="88"/>
    </row>
    <row r="1474" spans="1:11" ht="15" customHeight="1" x14ac:dyDescent="0.25">
      <c r="A1474" s="352"/>
      <c r="B1474" s="279"/>
      <c r="C1474" s="350"/>
      <c r="D1474" s="351"/>
      <c r="E1474" s="351"/>
      <c r="F1474" s="316"/>
      <c r="G1474" s="316"/>
      <c r="H1474" s="316"/>
      <c r="I1474" s="316"/>
    </row>
    <row r="1475" spans="1:11" ht="15" customHeight="1" x14ac:dyDescent="0.25">
      <c r="A1475" s="352"/>
      <c r="B1475" s="279"/>
      <c r="C1475" s="350"/>
      <c r="D1475" s="351"/>
      <c r="E1475" s="351"/>
      <c r="F1475" s="316"/>
      <c r="G1475" s="316"/>
      <c r="H1475" s="316"/>
      <c r="I1475" s="316"/>
      <c r="J1475" s="351"/>
      <c r="K1475" s="358"/>
    </row>
    <row r="1476" spans="1:11" ht="15" customHeight="1" x14ac:dyDescent="0.25">
      <c r="A1476" s="352"/>
      <c r="B1476" s="279"/>
      <c r="C1476" s="350"/>
      <c r="D1476" s="351"/>
      <c r="E1476" s="351"/>
      <c r="F1476" s="316"/>
      <c r="G1476" s="316"/>
      <c r="H1476" s="316"/>
      <c r="I1476" s="316"/>
      <c r="J1476" s="351"/>
      <c r="K1476" s="358"/>
    </row>
    <row r="1477" spans="1:11" ht="15" customHeight="1" x14ac:dyDescent="0.25">
      <c r="A1477" s="352"/>
      <c r="B1477" s="279"/>
      <c r="C1477" s="350"/>
      <c r="D1477" s="351"/>
      <c r="E1477" s="351"/>
      <c r="F1477" s="316"/>
      <c r="G1477" s="316"/>
      <c r="H1477" s="316"/>
      <c r="I1477" s="316"/>
      <c r="J1477" s="351"/>
      <c r="K1477" s="358"/>
    </row>
    <row r="1478" spans="1:11" ht="15" customHeight="1" x14ac:dyDescent="0.25">
      <c r="F1478" s="88"/>
      <c r="G1478" s="88"/>
      <c r="H1478" s="88"/>
      <c r="I1478" s="88"/>
    </row>
    <row r="1479" spans="1:11" ht="15" customHeight="1" x14ac:dyDescent="0.25">
      <c r="A1479" s="352"/>
      <c r="F1479" s="88"/>
      <c r="G1479" s="88"/>
      <c r="H1479" s="88"/>
      <c r="I1479" s="88"/>
      <c r="J1479" s="118"/>
      <c r="K1479" s="118"/>
    </row>
    <row r="1480" spans="1:11" ht="15" customHeight="1" x14ac:dyDescent="0.25">
      <c r="E1480" s="371"/>
      <c r="F1480" s="88"/>
      <c r="G1480" s="88"/>
      <c r="H1480" s="88"/>
      <c r="I1480" s="88"/>
      <c r="J1480" s="118"/>
      <c r="K1480" s="118"/>
    </row>
    <row r="1481" spans="1:11" ht="15" customHeight="1" x14ac:dyDescent="0.25">
      <c r="E1481" s="371"/>
      <c r="F1481" s="88"/>
      <c r="G1481" s="88"/>
      <c r="H1481" s="88"/>
      <c r="I1481" s="88"/>
      <c r="J1481" s="118"/>
      <c r="K1481" s="118"/>
    </row>
    <row r="1482" spans="1:11" ht="15" customHeight="1" x14ac:dyDescent="0.25">
      <c r="E1482" s="371"/>
      <c r="F1482" s="88"/>
      <c r="G1482" s="88"/>
      <c r="H1482" s="88"/>
      <c r="I1482" s="88"/>
      <c r="J1482" s="118"/>
      <c r="K1482" s="118"/>
    </row>
    <row r="1483" spans="1:11" ht="15" customHeight="1" x14ac:dyDescent="0.25">
      <c r="E1483" s="371"/>
      <c r="F1483" s="88"/>
      <c r="G1483" s="88"/>
      <c r="H1483" s="88"/>
      <c r="I1483" s="88"/>
      <c r="J1483" s="118"/>
      <c r="K1483" s="118"/>
    </row>
    <row r="1484" spans="1:11" ht="15" customHeight="1" x14ac:dyDescent="0.25">
      <c r="E1484" s="371"/>
      <c r="F1484" s="88"/>
      <c r="G1484" s="88"/>
      <c r="H1484" s="88"/>
      <c r="I1484" s="88"/>
      <c r="J1484" s="118"/>
      <c r="K1484" s="118"/>
    </row>
    <row r="1485" spans="1:11" ht="15" customHeight="1" x14ac:dyDescent="0.25">
      <c r="E1485" s="371"/>
      <c r="F1485" s="88"/>
      <c r="G1485" s="88"/>
      <c r="H1485" s="88"/>
      <c r="I1485" s="88"/>
      <c r="J1485" s="118"/>
      <c r="K1485" s="118"/>
    </row>
    <row r="1486" spans="1:11" ht="15" customHeight="1" x14ac:dyDescent="0.25">
      <c r="E1486" s="371"/>
      <c r="F1486" s="88"/>
      <c r="G1486" s="88"/>
      <c r="H1486" s="88"/>
      <c r="I1486" s="88"/>
      <c r="J1486" s="118"/>
      <c r="K1486" s="118"/>
    </row>
    <row r="1487" spans="1:11" ht="15" customHeight="1" x14ac:dyDescent="0.25">
      <c r="F1487" s="88"/>
      <c r="G1487" s="88"/>
      <c r="H1487" s="88"/>
      <c r="I1487" s="88"/>
      <c r="J1487" s="118"/>
      <c r="K1487" s="118"/>
    </row>
    <row r="1488" spans="1:11" ht="15" customHeight="1" x14ac:dyDescent="0.25">
      <c r="A1488" s="352"/>
      <c r="F1488" s="316"/>
      <c r="G1488" s="316"/>
      <c r="H1488" s="316"/>
      <c r="I1488" s="316"/>
      <c r="J1488" s="118"/>
      <c r="K1488" s="118"/>
    </row>
    <row r="1489" spans="1:11" ht="15" customHeight="1" x14ac:dyDescent="0.25">
      <c r="A1489" s="352"/>
      <c r="F1489" s="316"/>
      <c r="G1489" s="316"/>
      <c r="H1489" s="316"/>
      <c r="I1489" s="316"/>
      <c r="J1489" s="118"/>
      <c r="K1489" s="118"/>
    </row>
    <row r="1490" spans="1:11" ht="15" customHeight="1" x14ac:dyDescent="0.25">
      <c r="A1490" s="352"/>
      <c r="F1490" s="316"/>
      <c r="G1490" s="316"/>
      <c r="H1490" s="316"/>
      <c r="I1490" s="316"/>
      <c r="J1490" s="118"/>
      <c r="K1490" s="118"/>
    </row>
    <row r="1491" spans="1:11" ht="15" customHeight="1" x14ac:dyDescent="0.25">
      <c r="A1491" s="352"/>
      <c r="F1491" s="316"/>
      <c r="G1491" s="316"/>
      <c r="H1491" s="316"/>
      <c r="I1491" s="316"/>
      <c r="J1491" s="118"/>
      <c r="K1491" s="118"/>
    </row>
    <row r="1492" spans="1:11" ht="15" customHeight="1" x14ac:dyDescent="0.25">
      <c r="F1492" s="88"/>
      <c r="G1492" s="88"/>
      <c r="H1492" s="88"/>
      <c r="I1492" s="88"/>
      <c r="J1492" s="118"/>
      <c r="K1492" s="118"/>
    </row>
    <row r="1493" spans="1:11" ht="15" customHeight="1" x14ac:dyDescent="0.25">
      <c r="A1493" s="352"/>
      <c r="F1493" s="88"/>
      <c r="G1493" s="88"/>
      <c r="H1493" s="88"/>
      <c r="I1493" s="88"/>
      <c r="J1493" s="118"/>
      <c r="K1493" s="118"/>
    </row>
    <row r="1494" spans="1:11" ht="15" customHeight="1" x14ac:dyDescent="0.25">
      <c r="E1494" s="371"/>
      <c r="F1494" s="88"/>
      <c r="G1494" s="88"/>
      <c r="H1494" s="88"/>
      <c r="I1494" s="88"/>
      <c r="J1494" s="118"/>
      <c r="K1494" s="118"/>
    </row>
    <row r="1495" spans="1:11" ht="15" customHeight="1" x14ac:dyDescent="0.25">
      <c r="E1495" s="371"/>
      <c r="F1495" s="88"/>
      <c r="G1495" s="88"/>
      <c r="H1495" s="88"/>
      <c r="I1495" s="88"/>
      <c r="J1495" s="118"/>
      <c r="K1495" s="118"/>
    </row>
    <row r="1496" spans="1:11" ht="15" customHeight="1" x14ac:dyDescent="0.25">
      <c r="F1496" s="88"/>
      <c r="G1496" s="88"/>
      <c r="H1496" s="88"/>
      <c r="I1496" s="88"/>
      <c r="J1496" s="118"/>
      <c r="K1496" s="118"/>
    </row>
    <row r="1497" spans="1:11" ht="15" customHeight="1" x14ac:dyDescent="0.25">
      <c r="A1497" s="352"/>
      <c r="F1497" s="316"/>
      <c r="G1497" s="316"/>
      <c r="H1497" s="316"/>
      <c r="I1497" s="316"/>
      <c r="J1497" s="118"/>
      <c r="K1497" s="118"/>
    </row>
    <row r="1498" spans="1:11" ht="15" customHeight="1" x14ac:dyDescent="0.25">
      <c r="F1498" s="88"/>
      <c r="G1498" s="88"/>
      <c r="H1498" s="88"/>
      <c r="I1498" s="88"/>
      <c r="J1498" s="118"/>
      <c r="K1498" s="118"/>
    </row>
    <row r="1499" spans="1:11" ht="15" customHeight="1" x14ac:dyDescent="0.25">
      <c r="E1499" s="371"/>
      <c r="F1499" s="88"/>
      <c r="G1499" s="88"/>
      <c r="H1499" s="88"/>
      <c r="I1499" s="88"/>
      <c r="J1499" s="118"/>
      <c r="K1499" s="118"/>
    </row>
    <row r="1500" spans="1:11" ht="15" customHeight="1" x14ac:dyDescent="0.25">
      <c r="E1500" s="371"/>
      <c r="F1500" s="88"/>
      <c r="G1500" s="88"/>
      <c r="H1500" s="88"/>
      <c r="I1500" s="88"/>
      <c r="J1500" s="118"/>
      <c r="K1500" s="118"/>
    </row>
    <row r="1501" spans="1:11" ht="15" customHeight="1" x14ac:dyDescent="0.25">
      <c r="A1501" s="352"/>
      <c r="B1501" s="279"/>
      <c r="C1501" s="350"/>
      <c r="D1501" s="351"/>
      <c r="E1501" s="351"/>
      <c r="F1501" s="316"/>
      <c r="G1501" s="316"/>
      <c r="H1501" s="316"/>
      <c r="I1501" s="316"/>
      <c r="J1501" s="118"/>
      <c r="K1501" s="118"/>
    </row>
    <row r="1502" spans="1:11" ht="15" customHeight="1" x14ac:dyDescent="0.25">
      <c r="F1502" s="88"/>
      <c r="G1502" s="88"/>
      <c r="H1502" s="88"/>
      <c r="I1502" s="88"/>
      <c r="J1502" s="118"/>
      <c r="K1502" s="118"/>
    </row>
    <row r="1503" spans="1:11" ht="15" customHeight="1" x14ac:dyDescent="0.25">
      <c r="F1503" s="88"/>
      <c r="G1503" s="88"/>
      <c r="H1503" s="88"/>
      <c r="I1503" s="88"/>
      <c r="J1503" s="118"/>
      <c r="K1503" s="118"/>
    </row>
    <row r="1504" spans="1:11" ht="15" customHeight="1" x14ac:dyDescent="0.25">
      <c r="A1504" s="352"/>
      <c r="F1504" s="351"/>
      <c r="G1504" s="351"/>
      <c r="H1504" s="351"/>
      <c r="I1504" s="351"/>
      <c r="J1504" s="118"/>
      <c r="K1504" s="118"/>
    </row>
    <row r="1505" spans="1:11" ht="15" customHeight="1" x14ac:dyDescent="0.25">
      <c r="J1505" s="118"/>
      <c r="K1505" s="118"/>
    </row>
    <row r="1506" spans="1:11" ht="15" customHeight="1" x14ac:dyDescent="0.25">
      <c r="A1506" s="352"/>
      <c r="B1506" s="279"/>
      <c r="J1506" s="118"/>
      <c r="K1506" s="118"/>
    </row>
    <row r="1507" spans="1:11" ht="15" customHeight="1" x14ac:dyDescent="0.25">
      <c r="J1507" s="118"/>
      <c r="K1507" s="118"/>
    </row>
    <row r="1508" spans="1:11" ht="15" customHeight="1" x14ac:dyDescent="0.25">
      <c r="J1508" s="118"/>
      <c r="K1508" s="118"/>
    </row>
    <row r="1509" spans="1:11" ht="15" customHeight="1" x14ac:dyDescent="0.25">
      <c r="J1509" s="118"/>
      <c r="K1509" s="118"/>
    </row>
    <row r="1510" spans="1:11" ht="15" customHeight="1" x14ac:dyDescent="0.25">
      <c r="A1510" s="352"/>
      <c r="B1510" s="279"/>
      <c r="C1510" s="350"/>
      <c r="D1510" s="351"/>
      <c r="E1510" s="316"/>
      <c r="F1510" s="316"/>
      <c r="G1510" s="316"/>
      <c r="H1510" s="316"/>
      <c r="I1510" s="316"/>
      <c r="J1510" s="118"/>
      <c r="K1510" s="118"/>
    </row>
    <row r="1511" spans="1:11" ht="15" customHeight="1" x14ac:dyDescent="0.25">
      <c r="A1511" s="352"/>
      <c r="B1511" s="279"/>
      <c r="C1511" s="350"/>
      <c r="D1511" s="351"/>
      <c r="E1511" s="316"/>
      <c r="F1511" s="316"/>
      <c r="G1511" s="316"/>
      <c r="H1511" s="316"/>
      <c r="I1511" s="316"/>
    </row>
    <row r="1512" spans="1:11" ht="15" customHeight="1" x14ac:dyDescent="0.25">
      <c r="A1512" s="352"/>
      <c r="B1512" s="279"/>
      <c r="C1512" s="350"/>
      <c r="D1512" s="351"/>
      <c r="E1512" s="316"/>
      <c r="F1512" s="316"/>
      <c r="G1512" s="316"/>
      <c r="H1512" s="316"/>
      <c r="I1512" s="316"/>
    </row>
    <row r="1513" spans="1:11" ht="15" customHeight="1" x14ac:dyDescent="0.25">
      <c r="A1513" s="352"/>
      <c r="B1513" s="279"/>
      <c r="C1513" s="350"/>
      <c r="D1513" s="351"/>
      <c r="E1513" s="316"/>
      <c r="F1513" s="316"/>
      <c r="G1513" s="316"/>
      <c r="H1513" s="316"/>
      <c r="I1513" s="316"/>
    </row>
    <row r="1514" spans="1:11" ht="15" customHeight="1" x14ac:dyDescent="0.25"/>
    <row r="1515" spans="1:11" ht="15" customHeight="1" x14ac:dyDescent="0.25">
      <c r="C1515" s="350"/>
      <c r="D1515" s="351"/>
    </row>
    <row r="1516" spans="1:11" ht="15" customHeight="1" x14ac:dyDescent="0.25">
      <c r="A1516" s="352"/>
      <c r="B1516" s="279"/>
    </row>
    <row r="1517" spans="1:11" ht="15" customHeight="1" x14ac:dyDescent="0.25">
      <c r="E1517" s="371"/>
      <c r="F1517" s="88"/>
      <c r="G1517" s="88"/>
      <c r="H1517" s="88"/>
      <c r="I1517" s="88"/>
    </row>
    <row r="1518" spans="1:11" ht="15" customHeight="1" x14ac:dyDescent="0.25">
      <c r="E1518" s="371"/>
      <c r="F1518" s="88"/>
      <c r="G1518" s="88"/>
      <c r="H1518" s="88"/>
      <c r="I1518" s="88"/>
    </row>
    <row r="1519" spans="1:11" ht="15" customHeight="1" x14ac:dyDescent="0.25">
      <c r="E1519" s="371"/>
      <c r="F1519" s="88"/>
      <c r="G1519" s="88"/>
      <c r="H1519" s="88"/>
      <c r="I1519" s="88"/>
    </row>
    <row r="1520" spans="1:11" ht="15" customHeight="1" x14ac:dyDescent="0.25">
      <c r="E1520" s="371"/>
      <c r="F1520" s="88"/>
      <c r="G1520" s="88"/>
      <c r="H1520" s="88"/>
      <c r="I1520" s="88"/>
    </row>
    <row r="1521" spans="1:11" ht="15" customHeight="1" x14ac:dyDescent="0.25">
      <c r="E1521" s="371"/>
      <c r="F1521" s="88"/>
      <c r="G1521" s="88"/>
      <c r="H1521" s="88"/>
      <c r="I1521" s="88"/>
    </row>
    <row r="1522" spans="1:11" ht="15" customHeight="1" x14ac:dyDescent="0.25">
      <c r="E1522" s="371"/>
      <c r="F1522" s="88"/>
      <c r="G1522" s="88"/>
      <c r="H1522" s="88"/>
      <c r="I1522" s="88"/>
    </row>
    <row r="1523" spans="1:11" ht="15" customHeight="1" x14ac:dyDescent="0.25">
      <c r="F1523" s="88"/>
      <c r="G1523" s="88"/>
      <c r="H1523" s="88"/>
      <c r="I1523" s="88"/>
    </row>
    <row r="1524" spans="1:11" ht="15" customHeight="1" x14ac:dyDescent="0.25">
      <c r="A1524" s="352"/>
      <c r="B1524" s="279"/>
      <c r="C1524" s="350"/>
      <c r="D1524" s="351"/>
      <c r="E1524" s="351"/>
      <c r="F1524" s="316"/>
      <c r="G1524" s="316"/>
      <c r="H1524" s="316"/>
      <c r="I1524" s="316"/>
      <c r="J1524" s="351"/>
      <c r="K1524" s="358"/>
    </row>
    <row r="1525" spans="1:11" ht="15" customHeight="1" x14ac:dyDescent="0.25">
      <c r="A1525" s="352"/>
      <c r="B1525" s="279"/>
      <c r="C1525" s="350"/>
      <c r="D1525" s="351"/>
      <c r="E1525" s="351"/>
      <c r="F1525" s="316"/>
      <c r="G1525" s="316"/>
      <c r="H1525" s="316"/>
      <c r="I1525" s="316"/>
      <c r="J1525" s="351"/>
      <c r="K1525" s="358"/>
    </row>
    <row r="1526" spans="1:11" ht="15" customHeight="1" x14ac:dyDescent="0.25">
      <c r="A1526" s="352"/>
      <c r="B1526" s="279"/>
      <c r="C1526" s="350"/>
      <c r="D1526" s="351"/>
      <c r="E1526" s="351"/>
      <c r="F1526" s="316"/>
      <c r="G1526" s="316"/>
      <c r="H1526" s="316"/>
      <c r="I1526" s="316"/>
      <c r="J1526" s="351"/>
      <c r="K1526" s="358"/>
    </row>
    <row r="1527" spans="1:11" ht="15" customHeight="1" x14ac:dyDescent="0.25">
      <c r="F1527" s="88"/>
      <c r="G1527" s="88"/>
      <c r="H1527" s="88"/>
      <c r="I1527" s="88"/>
      <c r="J1527" s="118"/>
      <c r="K1527" s="118"/>
    </row>
    <row r="1528" spans="1:11" ht="15" customHeight="1" x14ac:dyDescent="0.25">
      <c r="A1528" s="352"/>
      <c r="F1528" s="88"/>
      <c r="G1528" s="88"/>
      <c r="H1528" s="88"/>
      <c r="I1528" s="88"/>
      <c r="J1528" s="118"/>
      <c r="K1528" s="118"/>
    </row>
    <row r="1529" spans="1:11" ht="15" customHeight="1" x14ac:dyDescent="0.25">
      <c r="E1529" s="371"/>
      <c r="F1529" s="88"/>
      <c r="G1529" s="88"/>
      <c r="H1529" s="88"/>
      <c r="I1529" s="88"/>
      <c r="J1529" s="118"/>
      <c r="K1529" s="118"/>
    </row>
    <row r="1530" spans="1:11" ht="15" customHeight="1" x14ac:dyDescent="0.25">
      <c r="E1530" s="371"/>
      <c r="F1530" s="88"/>
      <c r="G1530" s="88"/>
      <c r="H1530" s="88"/>
      <c r="I1530" s="88"/>
      <c r="J1530" s="118"/>
      <c r="K1530" s="118"/>
    </row>
    <row r="1531" spans="1:11" ht="15" customHeight="1" x14ac:dyDescent="0.25">
      <c r="E1531" s="371"/>
      <c r="F1531" s="88"/>
      <c r="G1531" s="88"/>
      <c r="H1531" s="88"/>
      <c r="I1531" s="88"/>
      <c r="J1531" s="118"/>
      <c r="K1531" s="118"/>
    </row>
    <row r="1532" spans="1:11" ht="15" customHeight="1" x14ac:dyDescent="0.25">
      <c r="E1532" s="371"/>
      <c r="F1532" s="88"/>
      <c r="G1532" s="88"/>
      <c r="H1532" s="88"/>
      <c r="I1532" s="88"/>
      <c r="J1532" s="118"/>
      <c r="K1532" s="118"/>
    </row>
    <row r="1533" spans="1:11" ht="15" customHeight="1" x14ac:dyDescent="0.25">
      <c r="E1533" s="371"/>
      <c r="F1533" s="88"/>
      <c r="G1533" s="88"/>
      <c r="H1533" s="88"/>
      <c r="I1533" s="88"/>
      <c r="J1533" s="118"/>
      <c r="K1533" s="118"/>
    </row>
    <row r="1534" spans="1:11" ht="15" customHeight="1" x14ac:dyDescent="0.25">
      <c r="E1534" s="371"/>
      <c r="F1534" s="88"/>
      <c r="G1534" s="88"/>
      <c r="H1534" s="88"/>
      <c r="I1534" s="88"/>
      <c r="J1534" s="118"/>
      <c r="K1534" s="118"/>
    </row>
    <row r="1535" spans="1:11" ht="15" customHeight="1" x14ac:dyDescent="0.25">
      <c r="E1535" s="371"/>
      <c r="F1535" s="88"/>
      <c r="G1535" s="88"/>
      <c r="H1535" s="88"/>
      <c r="I1535" s="88"/>
      <c r="J1535" s="118"/>
      <c r="K1535" s="118"/>
    </row>
    <row r="1536" spans="1:11" ht="15" customHeight="1" x14ac:dyDescent="0.25">
      <c r="E1536" s="371"/>
      <c r="F1536" s="88"/>
      <c r="G1536" s="88"/>
      <c r="H1536" s="88"/>
      <c r="I1536" s="88"/>
      <c r="J1536" s="118"/>
      <c r="K1536" s="118"/>
    </row>
    <row r="1537" spans="1:11" ht="15" customHeight="1" x14ac:dyDescent="0.25">
      <c r="F1537" s="88"/>
      <c r="G1537" s="88"/>
      <c r="H1537" s="88"/>
      <c r="I1537" s="88"/>
      <c r="J1537" s="118"/>
      <c r="K1537" s="118"/>
    </row>
    <row r="1538" spans="1:11" ht="15" customHeight="1" x14ac:dyDescent="0.25">
      <c r="A1538" s="352"/>
      <c r="F1538" s="316"/>
      <c r="G1538" s="316"/>
      <c r="H1538" s="316"/>
      <c r="I1538" s="316"/>
      <c r="J1538" s="118"/>
      <c r="K1538" s="118"/>
    </row>
    <row r="1539" spans="1:11" ht="15" customHeight="1" x14ac:dyDescent="0.25">
      <c r="A1539" s="352"/>
      <c r="F1539" s="316"/>
      <c r="G1539" s="316"/>
      <c r="H1539" s="316"/>
      <c r="I1539" s="316"/>
      <c r="J1539" s="118"/>
      <c r="K1539" s="118"/>
    </row>
    <row r="1540" spans="1:11" ht="15" customHeight="1" x14ac:dyDescent="0.25">
      <c r="A1540" s="352"/>
      <c r="F1540" s="316"/>
      <c r="G1540" s="316"/>
      <c r="H1540" s="316"/>
      <c r="I1540" s="316"/>
      <c r="J1540" s="118"/>
      <c r="K1540" s="118"/>
    </row>
    <row r="1541" spans="1:11" ht="15" customHeight="1" x14ac:dyDescent="0.25">
      <c r="F1541" s="88"/>
      <c r="G1541" s="88"/>
      <c r="H1541" s="88"/>
      <c r="I1541" s="88"/>
      <c r="J1541" s="118"/>
      <c r="K1541" s="118"/>
    </row>
    <row r="1542" spans="1:11" ht="15" customHeight="1" x14ac:dyDescent="0.25">
      <c r="A1542" s="352"/>
      <c r="F1542" s="88"/>
      <c r="G1542" s="88"/>
      <c r="H1542" s="88"/>
      <c r="I1542" s="88"/>
      <c r="J1542" s="118"/>
      <c r="K1542" s="118"/>
    </row>
    <row r="1543" spans="1:11" ht="15" customHeight="1" x14ac:dyDescent="0.25">
      <c r="E1543" s="371"/>
      <c r="F1543" s="88"/>
      <c r="G1543" s="88"/>
      <c r="H1543" s="88"/>
      <c r="I1543" s="88"/>
      <c r="J1543" s="118"/>
      <c r="K1543" s="118"/>
    </row>
    <row r="1544" spans="1:11" ht="15" customHeight="1" x14ac:dyDescent="0.25">
      <c r="E1544" s="371"/>
      <c r="F1544" s="88"/>
      <c r="G1544" s="88"/>
      <c r="H1544" s="88"/>
      <c r="I1544" s="88"/>
      <c r="J1544" s="118"/>
      <c r="K1544" s="118"/>
    </row>
    <row r="1545" spans="1:11" ht="15" customHeight="1" x14ac:dyDescent="0.25">
      <c r="F1545" s="88"/>
      <c r="G1545" s="88"/>
      <c r="H1545" s="88"/>
      <c r="I1545" s="88"/>
      <c r="J1545" s="118"/>
      <c r="K1545" s="118"/>
    </row>
    <row r="1546" spans="1:11" ht="15" customHeight="1" x14ac:dyDescent="0.25">
      <c r="A1546" s="352"/>
      <c r="F1546" s="316"/>
      <c r="G1546" s="316"/>
      <c r="H1546" s="316"/>
      <c r="I1546" s="316"/>
      <c r="J1546" s="118"/>
      <c r="K1546" s="118"/>
    </row>
    <row r="1547" spans="1:11" ht="15" customHeight="1" x14ac:dyDescent="0.25">
      <c r="F1547" s="88"/>
      <c r="G1547" s="88"/>
      <c r="H1547" s="88"/>
      <c r="I1547" s="88"/>
      <c r="J1547" s="118"/>
      <c r="K1547" s="118"/>
    </row>
    <row r="1548" spans="1:11" ht="15" customHeight="1" x14ac:dyDescent="0.25">
      <c r="F1548" s="88"/>
      <c r="G1548" s="88"/>
      <c r="H1548" s="88"/>
      <c r="I1548" s="88"/>
      <c r="J1548" s="118"/>
      <c r="K1548" s="118"/>
    </row>
    <row r="1549" spans="1:11" ht="15" customHeight="1" x14ac:dyDescent="0.25">
      <c r="F1549" s="88"/>
      <c r="G1549" s="88"/>
      <c r="H1549" s="88"/>
      <c r="I1549" s="88"/>
      <c r="J1549" s="118"/>
      <c r="K1549" s="118"/>
    </row>
    <row r="1550" spans="1:11" ht="15" customHeight="1" x14ac:dyDescent="0.25">
      <c r="A1550" s="352"/>
      <c r="F1550" s="316"/>
      <c r="G1550" s="316"/>
      <c r="H1550" s="316"/>
      <c r="I1550" s="316"/>
      <c r="J1550" s="118"/>
      <c r="K1550" s="118"/>
    </row>
    <row r="1551" spans="1:11" ht="15" customHeight="1" x14ac:dyDescent="0.25">
      <c r="F1551" s="88"/>
      <c r="G1551" s="88"/>
      <c r="H1551" s="88"/>
      <c r="I1551" s="88"/>
      <c r="J1551" s="118"/>
      <c r="K1551" s="118"/>
    </row>
    <row r="1552" spans="1:11" ht="15" customHeight="1" x14ac:dyDescent="0.25">
      <c r="F1552" s="88"/>
      <c r="G1552" s="88"/>
      <c r="H1552" s="88"/>
      <c r="I1552" s="88"/>
      <c r="J1552" s="118"/>
      <c r="K1552" s="118"/>
    </row>
    <row r="1553" spans="1:11" ht="15" customHeight="1" x14ac:dyDescent="0.25">
      <c r="A1553" s="352"/>
      <c r="F1553" s="351"/>
      <c r="G1553" s="351"/>
      <c r="H1553" s="351"/>
      <c r="I1553" s="351"/>
      <c r="J1553" s="118"/>
      <c r="K1553" s="118"/>
    </row>
    <row r="1554" spans="1:11" ht="15" customHeight="1" x14ac:dyDescent="0.25">
      <c r="J1554" s="118"/>
      <c r="K1554" s="118"/>
    </row>
    <row r="1555" spans="1:11" ht="15" customHeight="1" x14ac:dyDescent="0.25">
      <c r="A1555" s="352"/>
      <c r="B1555" s="279"/>
      <c r="J1555" s="118"/>
      <c r="K1555" s="118"/>
    </row>
    <row r="1556" spans="1:11" ht="15" customHeight="1" x14ac:dyDescent="0.25">
      <c r="J1556" s="118"/>
      <c r="K1556" s="118"/>
    </row>
    <row r="1557" spans="1:11" ht="15" customHeight="1" x14ac:dyDescent="0.25">
      <c r="A1557" s="352"/>
      <c r="B1557" s="279"/>
      <c r="C1557" s="350"/>
      <c r="D1557" s="351"/>
      <c r="E1557" s="316"/>
      <c r="F1557" s="316"/>
      <c r="G1557" s="316"/>
      <c r="H1557" s="316"/>
      <c r="I1557" s="316"/>
      <c r="J1557" s="118"/>
      <c r="K1557" s="118"/>
    </row>
    <row r="1558" spans="1:11" ht="15" customHeight="1" x14ac:dyDescent="0.25">
      <c r="J1558" s="118"/>
      <c r="K1558" s="118"/>
    </row>
    <row r="1559" spans="1:11" ht="15" customHeight="1" x14ac:dyDescent="0.25">
      <c r="J1559" s="118"/>
      <c r="K1559" s="118"/>
    </row>
    <row r="1560" spans="1:11" ht="15" customHeight="1" x14ac:dyDescent="0.25">
      <c r="J1560" s="118"/>
      <c r="K1560" s="118"/>
    </row>
    <row r="1561" spans="1:11" ht="15" customHeight="1" x14ac:dyDescent="0.25">
      <c r="J1561" s="118"/>
      <c r="K1561" s="118"/>
    </row>
    <row r="1562" spans="1:11" ht="15" customHeight="1" x14ac:dyDescent="0.25">
      <c r="J1562" s="118"/>
      <c r="K1562" s="118"/>
    </row>
    <row r="1563" spans="1:11" ht="15" customHeight="1" x14ac:dyDescent="0.25">
      <c r="C1563" s="350"/>
      <c r="D1563" s="351"/>
      <c r="J1563" s="118"/>
      <c r="K1563" s="118"/>
    </row>
    <row r="1564" spans="1:11" ht="15" customHeight="1" x14ac:dyDescent="0.25">
      <c r="A1564" s="352"/>
      <c r="B1564" s="279"/>
      <c r="J1564" s="118"/>
      <c r="K1564" s="118"/>
    </row>
    <row r="1565" spans="1:11" ht="15" customHeight="1" x14ac:dyDescent="0.25">
      <c r="E1565" s="371"/>
      <c r="F1565" s="88"/>
      <c r="G1565" s="88"/>
      <c r="H1565" s="88"/>
      <c r="I1565" s="88"/>
      <c r="J1565" s="118"/>
      <c r="K1565" s="118"/>
    </row>
    <row r="1566" spans="1:11" ht="15" customHeight="1" x14ac:dyDescent="0.25">
      <c r="E1566" s="371"/>
      <c r="F1566" s="88"/>
      <c r="G1566" s="88"/>
      <c r="H1566" s="88"/>
      <c r="I1566" s="88"/>
      <c r="J1566" s="118"/>
      <c r="K1566" s="118"/>
    </row>
    <row r="1567" spans="1:11" ht="15" customHeight="1" x14ac:dyDescent="0.25">
      <c r="E1567" s="371"/>
      <c r="F1567" s="88"/>
      <c r="G1567" s="88"/>
      <c r="H1567" s="88"/>
      <c r="I1567" s="88"/>
      <c r="J1567" s="118"/>
      <c r="K1567" s="118"/>
    </row>
    <row r="1568" spans="1:11" ht="15" customHeight="1" x14ac:dyDescent="0.25">
      <c r="E1568" s="371"/>
      <c r="F1568" s="88"/>
      <c r="G1568" s="88"/>
      <c r="H1568" s="88"/>
      <c r="I1568" s="88"/>
      <c r="J1568" s="118"/>
      <c r="K1568" s="118"/>
    </row>
    <row r="1569" spans="1:11" ht="15" customHeight="1" x14ac:dyDescent="0.25">
      <c r="E1569" s="371"/>
      <c r="F1569" s="88"/>
      <c r="G1569" s="88"/>
      <c r="H1569" s="88"/>
      <c r="I1569" s="88"/>
      <c r="J1569" s="118"/>
      <c r="K1569" s="118"/>
    </row>
    <row r="1570" spans="1:11" ht="15" customHeight="1" x14ac:dyDescent="0.25">
      <c r="E1570" s="371"/>
      <c r="F1570" s="88"/>
      <c r="G1570" s="88"/>
      <c r="H1570" s="88"/>
      <c r="I1570" s="88"/>
      <c r="J1570" s="118"/>
      <c r="K1570" s="118"/>
    </row>
    <row r="1571" spans="1:11" ht="15" customHeight="1" x14ac:dyDescent="0.25">
      <c r="E1571" s="371"/>
      <c r="F1571" s="88"/>
      <c r="G1571" s="88"/>
      <c r="H1571" s="88"/>
      <c r="I1571" s="88"/>
      <c r="J1571" s="118"/>
      <c r="K1571" s="118"/>
    </row>
    <row r="1572" spans="1:11" ht="15" customHeight="1" x14ac:dyDescent="0.25">
      <c r="F1572" s="88"/>
      <c r="G1572" s="88"/>
      <c r="H1572" s="88"/>
      <c r="I1572" s="88"/>
      <c r="J1572" s="118"/>
      <c r="K1572" s="118"/>
    </row>
    <row r="1573" spans="1:11" ht="15" customHeight="1" x14ac:dyDescent="0.25">
      <c r="F1573" s="88"/>
      <c r="G1573" s="88"/>
      <c r="H1573" s="88"/>
      <c r="I1573" s="88"/>
      <c r="J1573" s="118"/>
      <c r="K1573" s="118"/>
    </row>
    <row r="1574" spans="1:11" ht="15" customHeight="1" x14ac:dyDescent="0.25">
      <c r="A1574" s="352"/>
      <c r="B1574" s="279"/>
      <c r="C1574" s="350"/>
      <c r="D1574" s="351"/>
      <c r="E1574" s="351"/>
      <c r="F1574" s="316"/>
      <c r="G1574" s="316"/>
      <c r="H1574" s="316"/>
      <c r="I1574" s="316"/>
      <c r="J1574" s="118"/>
      <c r="K1574" s="118"/>
    </row>
    <row r="1575" spans="1:11" ht="15" customHeight="1" x14ac:dyDescent="0.25">
      <c r="A1575" s="352"/>
      <c r="B1575" s="279"/>
      <c r="C1575" s="350"/>
      <c r="D1575" s="351"/>
      <c r="E1575" s="351"/>
      <c r="F1575" s="316"/>
      <c r="G1575" s="316"/>
      <c r="H1575" s="316"/>
      <c r="I1575" s="316"/>
      <c r="J1575" s="118"/>
      <c r="K1575" s="118"/>
    </row>
    <row r="1576" spans="1:11" ht="15" customHeight="1" x14ac:dyDescent="0.25">
      <c r="A1576" s="352"/>
      <c r="B1576" s="279"/>
      <c r="C1576" s="350"/>
      <c r="D1576" s="351"/>
      <c r="E1576" s="351"/>
      <c r="F1576" s="316"/>
      <c r="G1576" s="316"/>
      <c r="H1576" s="316"/>
      <c r="I1576" s="316"/>
      <c r="J1576" s="118"/>
      <c r="K1576" s="118"/>
    </row>
    <row r="1577" spans="1:11" ht="15" customHeight="1" x14ac:dyDescent="0.25">
      <c r="A1577" s="352"/>
      <c r="B1577" s="279"/>
      <c r="C1577" s="350"/>
      <c r="D1577" s="351"/>
      <c r="E1577" s="351"/>
      <c r="F1577" s="316"/>
      <c r="G1577" s="316"/>
      <c r="H1577" s="316"/>
      <c r="I1577" s="316"/>
      <c r="J1577" s="118"/>
      <c r="K1577" s="118"/>
    </row>
    <row r="1578" spans="1:11" ht="15" customHeight="1" x14ac:dyDescent="0.25">
      <c r="F1578" s="88"/>
      <c r="G1578" s="88"/>
      <c r="H1578" s="88"/>
      <c r="I1578" s="88"/>
      <c r="J1578" s="118"/>
      <c r="K1578" s="118"/>
    </row>
    <row r="1579" spans="1:11" ht="15" customHeight="1" x14ac:dyDescent="0.25">
      <c r="A1579" s="352"/>
      <c r="F1579" s="88"/>
      <c r="G1579" s="88"/>
      <c r="H1579" s="88"/>
      <c r="I1579" s="88"/>
      <c r="J1579" s="118"/>
      <c r="K1579" s="118"/>
    </row>
    <row r="1580" spans="1:11" ht="15" customHeight="1" x14ac:dyDescent="0.25">
      <c r="E1580" s="371"/>
      <c r="F1580" s="88"/>
      <c r="G1580" s="88"/>
      <c r="H1580" s="88"/>
      <c r="I1580" s="88"/>
      <c r="J1580" s="118"/>
      <c r="K1580" s="118"/>
    </row>
    <row r="1581" spans="1:11" ht="15" customHeight="1" x14ac:dyDescent="0.25">
      <c r="C1581" s="350"/>
      <c r="D1581" s="351"/>
      <c r="E1581" s="371"/>
      <c r="F1581" s="88"/>
      <c r="G1581" s="88"/>
      <c r="H1581" s="88"/>
      <c r="I1581" s="88"/>
      <c r="J1581" s="118"/>
      <c r="K1581" s="118"/>
    </row>
    <row r="1582" spans="1:11" ht="15" customHeight="1" x14ac:dyDescent="0.25">
      <c r="C1582" s="350"/>
      <c r="D1582" s="351"/>
      <c r="E1582" s="371"/>
      <c r="F1582" s="88"/>
      <c r="G1582" s="88"/>
      <c r="H1582" s="88"/>
      <c r="I1582" s="88"/>
      <c r="J1582" s="118"/>
      <c r="K1582" s="118"/>
    </row>
    <row r="1583" spans="1:11" ht="15" customHeight="1" x14ac:dyDescent="0.25">
      <c r="E1583" s="371"/>
      <c r="F1583" s="88"/>
      <c r="G1583" s="88"/>
      <c r="H1583" s="88"/>
      <c r="I1583" s="88"/>
      <c r="J1583" s="118"/>
      <c r="K1583" s="118"/>
    </row>
    <row r="1584" spans="1:11" ht="15" customHeight="1" x14ac:dyDescent="0.25">
      <c r="E1584" s="371"/>
      <c r="F1584" s="88"/>
      <c r="G1584" s="88"/>
      <c r="H1584" s="88"/>
      <c r="I1584" s="88"/>
      <c r="J1584" s="118"/>
      <c r="K1584" s="118"/>
    </row>
    <row r="1585" spans="1:11" ht="15" customHeight="1" x14ac:dyDescent="0.25">
      <c r="E1585" s="371"/>
      <c r="F1585" s="88"/>
      <c r="G1585" s="88"/>
      <c r="H1585" s="88"/>
      <c r="I1585" s="88"/>
      <c r="J1585" s="118"/>
      <c r="K1585" s="118"/>
    </row>
    <row r="1586" spans="1:11" ht="15" customHeight="1" x14ac:dyDescent="0.25">
      <c r="E1586" s="371"/>
      <c r="F1586" s="88"/>
      <c r="G1586" s="88"/>
      <c r="H1586" s="88"/>
      <c r="I1586" s="88"/>
      <c r="J1586" s="118"/>
      <c r="K1586" s="118"/>
    </row>
    <row r="1587" spans="1:11" ht="15" customHeight="1" x14ac:dyDescent="0.25">
      <c r="E1587" s="371"/>
      <c r="F1587" s="88"/>
      <c r="G1587" s="88"/>
      <c r="H1587" s="88"/>
      <c r="I1587" s="88"/>
      <c r="J1587" s="118"/>
      <c r="K1587" s="118"/>
    </row>
    <row r="1588" spans="1:11" ht="15" customHeight="1" x14ac:dyDescent="0.25">
      <c r="F1588" s="88"/>
      <c r="G1588" s="88"/>
      <c r="H1588" s="88"/>
      <c r="I1588" s="88"/>
      <c r="J1588" s="118"/>
      <c r="K1588" s="118"/>
    </row>
    <row r="1589" spans="1:11" ht="15" customHeight="1" x14ac:dyDescent="0.25">
      <c r="A1589" s="352"/>
      <c r="F1589" s="316"/>
      <c r="G1589" s="316"/>
      <c r="H1589" s="316"/>
      <c r="I1589" s="316"/>
      <c r="J1589" s="118"/>
      <c r="K1589" s="118"/>
    </row>
    <row r="1590" spans="1:11" ht="15" customHeight="1" x14ac:dyDescent="0.25">
      <c r="A1590" s="352"/>
      <c r="F1590" s="316"/>
      <c r="G1590" s="316"/>
      <c r="H1590" s="316"/>
      <c r="I1590" s="316"/>
      <c r="J1590" s="118"/>
      <c r="K1590" s="118"/>
    </row>
    <row r="1591" spans="1:11" ht="15" customHeight="1" x14ac:dyDescent="0.25">
      <c r="A1591" s="352"/>
      <c r="F1591" s="316"/>
      <c r="G1591" s="316"/>
      <c r="H1591" s="316"/>
      <c r="I1591" s="316"/>
      <c r="J1591" s="118"/>
      <c r="K1591" s="118"/>
    </row>
    <row r="1592" spans="1:11" ht="15" customHeight="1" x14ac:dyDescent="0.25">
      <c r="A1592" s="352"/>
      <c r="F1592" s="316"/>
      <c r="G1592" s="316"/>
      <c r="H1592" s="316"/>
      <c r="I1592" s="316"/>
      <c r="J1592" s="118"/>
      <c r="K1592" s="118"/>
    </row>
    <row r="1593" spans="1:11" ht="15" customHeight="1" x14ac:dyDescent="0.25">
      <c r="F1593" s="88"/>
      <c r="G1593" s="88"/>
      <c r="H1593" s="88"/>
      <c r="I1593" s="88"/>
      <c r="J1593" s="118"/>
      <c r="K1593" s="118"/>
    </row>
    <row r="1594" spans="1:11" ht="15" customHeight="1" x14ac:dyDescent="0.25">
      <c r="A1594" s="352"/>
      <c r="F1594" s="88"/>
      <c r="G1594" s="88"/>
      <c r="H1594" s="88"/>
      <c r="I1594" s="88"/>
      <c r="J1594" s="118"/>
      <c r="K1594" s="118"/>
    </row>
    <row r="1595" spans="1:11" ht="15" customHeight="1" x14ac:dyDescent="0.25">
      <c r="E1595" s="371"/>
      <c r="F1595" s="88"/>
      <c r="G1595" s="88"/>
      <c r="H1595" s="88"/>
      <c r="I1595" s="88"/>
      <c r="J1595" s="118"/>
      <c r="K1595" s="118"/>
    </row>
    <row r="1596" spans="1:11" ht="15" customHeight="1" x14ac:dyDescent="0.25">
      <c r="E1596" s="371"/>
      <c r="F1596" s="88"/>
      <c r="G1596" s="88"/>
      <c r="H1596" s="88"/>
      <c r="I1596" s="88"/>
      <c r="J1596" s="118"/>
      <c r="K1596" s="118"/>
    </row>
    <row r="1597" spans="1:11" ht="15" customHeight="1" x14ac:dyDescent="0.25">
      <c r="F1597" s="88"/>
      <c r="G1597" s="88"/>
      <c r="H1597" s="88"/>
      <c r="I1597" s="88"/>
      <c r="J1597" s="118"/>
      <c r="K1597" s="118"/>
    </row>
    <row r="1598" spans="1:11" ht="15" customHeight="1" x14ac:dyDescent="0.25">
      <c r="F1598" s="88"/>
      <c r="G1598" s="88"/>
      <c r="H1598" s="88"/>
      <c r="I1598" s="88"/>
      <c r="J1598" s="118"/>
      <c r="K1598" s="118"/>
    </row>
    <row r="1599" spans="1:11" ht="15" customHeight="1" x14ac:dyDescent="0.25">
      <c r="A1599" s="352"/>
      <c r="F1599" s="316"/>
      <c r="G1599" s="316"/>
      <c r="H1599" s="316"/>
      <c r="I1599" s="316"/>
      <c r="J1599" s="118"/>
      <c r="K1599" s="118"/>
    </row>
    <row r="1600" spans="1:11" ht="15" customHeight="1" x14ac:dyDescent="0.25">
      <c r="F1600" s="88"/>
      <c r="G1600" s="88"/>
      <c r="H1600" s="88"/>
      <c r="I1600" s="88"/>
      <c r="J1600" s="118"/>
      <c r="K1600" s="118"/>
    </row>
    <row r="1601" spans="1:11" ht="15" customHeight="1" x14ac:dyDescent="0.25">
      <c r="A1601" s="352"/>
      <c r="F1601" s="88"/>
      <c r="G1601" s="88"/>
      <c r="H1601" s="88"/>
      <c r="I1601" s="88"/>
      <c r="J1601" s="118"/>
      <c r="K1601" s="118"/>
    </row>
    <row r="1602" spans="1:11" ht="15" customHeight="1" x14ac:dyDescent="0.25">
      <c r="E1602" s="371"/>
      <c r="F1602" s="88"/>
      <c r="G1602" s="88"/>
      <c r="H1602" s="88"/>
      <c r="I1602" s="88"/>
      <c r="J1602" s="118"/>
      <c r="K1602" s="118"/>
    </row>
    <row r="1603" spans="1:11" ht="15" customHeight="1" x14ac:dyDescent="0.25">
      <c r="A1603" s="352"/>
      <c r="B1603" s="279"/>
      <c r="C1603" s="350"/>
      <c r="D1603" s="351"/>
      <c r="E1603" s="356"/>
      <c r="F1603" s="316"/>
      <c r="G1603" s="316"/>
      <c r="H1603" s="316"/>
      <c r="I1603" s="316"/>
      <c r="J1603" s="118"/>
      <c r="K1603" s="118"/>
    </row>
    <row r="1604" spans="1:11" ht="15" customHeight="1" x14ac:dyDescent="0.25">
      <c r="F1604" s="88"/>
      <c r="G1604" s="88"/>
      <c r="H1604" s="88"/>
      <c r="I1604" s="88"/>
      <c r="J1604" s="118"/>
      <c r="K1604" s="118"/>
    </row>
    <row r="1605" spans="1:11" ht="15" customHeight="1" x14ac:dyDescent="0.25">
      <c r="A1605" s="352"/>
      <c r="B1605" s="279"/>
      <c r="C1605" s="350"/>
      <c r="D1605" s="351"/>
      <c r="E1605" s="351"/>
      <c r="F1605" s="351"/>
      <c r="G1605" s="351"/>
      <c r="H1605" s="351"/>
      <c r="I1605" s="351"/>
      <c r="J1605" s="118"/>
      <c r="K1605" s="118"/>
    </row>
    <row r="1606" spans="1:11" ht="15" customHeight="1" x14ac:dyDescent="0.25">
      <c r="A1606" s="352"/>
      <c r="B1606" s="279"/>
      <c r="J1606" s="118"/>
      <c r="K1606" s="118"/>
    </row>
    <row r="1607" spans="1:11" ht="15" customHeight="1" x14ac:dyDescent="0.25">
      <c r="J1607" s="118"/>
      <c r="K1607" s="118"/>
    </row>
    <row r="1608" spans="1:11" ht="15" customHeight="1" x14ac:dyDescent="0.25">
      <c r="J1608" s="118"/>
      <c r="K1608" s="118"/>
    </row>
    <row r="1609" spans="1:11" ht="15" customHeight="1" x14ac:dyDescent="0.25">
      <c r="J1609" s="118"/>
      <c r="K1609" s="118"/>
    </row>
    <row r="1610" spans="1:11" ht="15" customHeight="1" x14ac:dyDescent="0.25">
      <c r="J1610" s="118"/>
      <c r="K1610" s="118"/>
    </row>
    <row r="1611" spans="1:11" ht="15" customHeight="1" x14ac:dyDescent="0.25">
      <c r="C1611" s="350"/>
      <c r="D1611" s="351"/>
      <c r="J1611" s="118"/>
      <c r="K1611" s="118"/>
    </row>
    <row r="1612" spans="1:11" ht="15" customHeight="1" x14ac:dyDescent="0.25">
      <c r="A1612" s="352"/>
      <c r="B1612" s="279"/>
      <c r="J1612" s="118"/>
      <c r="K1612" s="118"/>
    </row>
    <row r="1613" spans="1:11" ht="15" customHeight="1" x14ac:dyDescent="0.25">
      <c r="E1613" s="371"/>
      <c r="F1613" s="88"/>
      <c r="G1613" s="88"/>
      <c r="H1613" s="88"/>
      <c r="I1613" s="88"/>
      <c r="J1613" s="118"/>
      <c r="K1613" s="118"/>
    </row>
    <row r="1614" spans="1:11" ht="15" customHeight="1" x14ac:dyDescent="0.25">
      <c r="E1614" s="371"/>
      <c r="F1614" s="88"/>
      <c r="G1614" s="88"/>
      <c r="H1614" s="88"/>
      <c r="I1614" s="88"/>
      <c r="J1614" s="118"/>
      <c r="K1614" s="118"/>
    </row>
    <row r="1615" spans="1:11" ht="15" customHeight="1" x14ac:dyDescent="0.25">
      <c r="E1615" s="371"/>
      <c r="F1615" s="88"/>
      <c r="G1615" s="88"/>
      <c r="H1615" s="88"/>
      <c r="I1615" s="88"/>
      <c r="J1615" s="118"/>
      <c r="K1615" s="118"/>
    </row>
    <row r="1616" spans="1:11" ht="15" customHeight="1" x14ac:dyDescent="0.25">
      <c r="F1616" s="88"/>
      <c r="G1616" s="88"/>
      <c r="H1616" s="88"/>
      <c r="I1616" s="88"/>
      <c r="J1616" s="118"/>
      <c r="K1616" s="118"/>
    </row>
    <row r="1617" spans="1:11" ht="15" customHeight="1" x14ac:dyDescent="0.25">
      <c r="F1617" s="88"/>
      <c r="G1617" s="88"/>
      <c r="H1617" s="88"/>
      <c r="I1617" s="88"/>
      <c r="J1617" s="118"/>
      <c r="K1617" s="118"/>
    </row>
    <row r="1618" spans="1:11" ht="15" customHeight="1" x14ac:dyDescent="0.25">
      <c r="E1618" s="371"/>
      <c r="F1618" s="88"/>
      <c r="G1618" s="88"/>
      <c r="H1618" s="88"/>
      <c r="I1618" s="88"/>
      <c r="J1618" s="118"/>
      <c r="K1618" s="118"/>
    </row>
    <row r="1619" spans="1:11" ht="15" customHeight="1" x14ac:dyDescent="0.25">
      <c r="A1619" s="352"/>
      <c r="B1619" s="279"/>
      <c r="C1619" s="350"/>
      <c r="D1619" s="351"/>
      <c r="E1619" s="351"/>
      <c r="F1619" s="316"/>
      <c r="G1619" s="316"/>
      <c r="H1619" s="316"/>
      <c r="I1619" s="316"/>
      <c r="J1619" s="118"/>
      <c r="K1619" s="118"/>
    </row>
    <row r="1620" spans="1:11" ht="15" customHeight="1" x14ac:dyDescent="0.25">
      <c r="A1620" s="352"/>
      <c r="B1620" s="279"/>
      <c r="C1620" s="350"/>
      <c r="D1620" s="351"/>
      <c r="E1620" s="351"/>
      <c r="F1620" s="316"/>
      <c r="G1620" s="316"/>
      <c r="H1620" s="316"/>
      <c r="I1620" s="316"/>
      <c r="J1620" s="118"/>
      <c r="K1620" s="118"/>
    </row>
    <row r="1621" spans="1:11" ht="15" customHeight="1" x14ac:dyDescent="0.25">
      <c r="A1621" s="352"/>
      <c r="B1621" s="279"/>
      <c r="C1621" s="350"/>
      <c r="D1621" s="351"/>
      <c r="E1621" s="351"/>
      <c r="F1621" s="316"/>
      <c r="G1621" s="316"/>
      <c r="H1621" s="316"/>
      <c r="I1621" s="316"/>
      <c r="J1621" s="118"/>
      <c r="K1621" s="118"/>
    </row>
    <row r="1622" spans="1:11" ht="15" customHeight="1" x14ac:dyDescent="0.25">
      <c r="F1622" s="88"/>
      <c r="G1622" s="88"/>
      <c r="H1622" s="88"/>
      <c r="I1622" s="88"/>
      <c r="J1622" s="118"/>
      <c r="K1622" s="118"/>
    </row>
    <row r="1623" spans="1:11" ht="15" customHeight="1" x14ac:dyDescent="0.25">
      <c r="A1623" s="352"/>
      <c r="F1623" s="88"/>
      <c r="G1623" s="88"/>
      <c r="H1623" s="88"/>
      <c r="I1623" s="88"/>
      <c r="J1623" s="118"/>
      <c r="K1623" s="118"/>
    </row>
    <row r="1624" spans="1:11" ht="15" customHeight="1" x14ac:dyDescent="0.25">
      <c r="F1624" s="88"/>
      <c r="G1624" s="88"/>
      <c r="H1624" s="88"/>
      <c r="I1624" s="88"/>
      <c r="J1624" s="118"/>
      <c r="K1624" s="118"/>
    </row>
    <row r="1625" spans="1:11" ht="15" customHeight="1" x14ac:dyDescent="0.25">
      <c r="E1625" s="371"/>
      <c r="F1625" s="88"/>
      <c r="G1625" s="88"/>
      <c r="H1625" s="88"/>
      <c r="I1625" s="88"/>
      <c r="J1625" s="118"/>
      <c r="K1625" s="118"/>
    </row>
    <row r="1626" spans="1:11" ht="15" customHeight="1" x14ac:dyDescent="0.25">
      <c r="E1626" s="371"/>
      <c r="F1626" s="88"/>
      <c r="G1626" s="88"/>
      <c r="H1626" s="88"/>
      <c r="I1626" s="88"/>
      <c r="J1626" s="118"/>
      <c r="K1626" s="118"/>
    </row>
    <row r="1627" spans="1:11" ht="15" customHeight="1" x14ac:dyDescent="0.25">
      <c r="E1627" s="371"/>
      <c r="F1627" s="88"/>
      <c r="G1627" s="88"/>
      <c r="H1627" s="88"/>
      <c r="I1627" s="88"/>
      <c r="J1627" s="118"/>
      <c r="K1627" s="118"/>
    </row>
    <row r="1628" spans="1:11" ht="15" customHeight="1" x14ac:dyDescent="0.25">
      <c r="E1628" s="371"/>
      <c r="F1628" s="88"/>
      <c r="G1628" s="88"/>
      <c r="H1628" s="88"/>
      <c r="I1628" s="88"/>
      <c r="J1628" s="118"/>
      <c r="K1628" s="118"/>
    </row>
    <row r="1629" spans="1:11" ht="15" customHeight="1" x14ac:dyDescent="0.25">
      <c r="E1629" s="371"/>
      <c r="F1629" s="88"/>
      <c r="G1629" s="88"/>
      <c r="H1629" s="88"/>
      <c r="I1629" s="88"/>
      <c r="J1629" s="118"/>
      <c r="K1629" s="118"/>
    </row>
    <row r="1630" spans="1:11" ht="15" customHeight="1" x14ac:dyDescent="0.25">
      <c r="E1630" s="371"/>
      <c r="F1630" s="88"/>
      <c r="G1630" s="88"/>
      <c r="H1630" s="88"/>
      <c r="I1630" s="88"/>
      <c r="J1630" s="118"/>
      <c r="K1630" s="118"/>
    </row>
    <row r="1631" spans="1:11" ht="15" customHeight="1" x14ac:dyDescent="0.25">
      <c r="E1631" s="371"/>
      <c r="F1631" s="88"/>
      <c r="G1631" s="88"/>
      <c r="H1631" s="88"/>
      <c r="I1631" s="88"/>
      <c r="J1631" s="118"/>
      <c r="K1631" s="118"/>
    </row>
    <row r="1632" spans="1:11" ht="15" customHeight="1" x14ac:dyDescent="0.25">
      <c r="E1632" s="371"/>
      <c r="F1632" s="88"/>
      <c r="G1632" s="88"/>
      <c r="H1632" s="88"/>
      <c r="I1632" s="88"/>
      <c r="J1632" s="118"/>
      <c r="K1632" s="118"/>
    </row>
    <row r="1633" spans="1:11" ht="15" customHeight="1" x14ac:dyDescent="0.25">
      <c r="F1633" s="88"/>
      <c r="G1633" s="88"/>
      <c r="H1633" s="88"/>
      <c r="I1633" s="88"/>
      <c r="J1633" s="118"/>
      <c r="K1633" s="118"/>
    </row>
    <row r="1634" spans="1:11" ht="15" customHeight="1" x14ac:dyDescent="0.25">
      <c r="A1634" s="352"/>
      <c r="F1634" s="316"/>
      <c r="G1634" s="316"/>
      <c r="H1634" s="316"/>
      <c r="I1634" s="316"/>
      <c r="J1634" s="118"/>
      <c r="K1634" s="118"/>
    </row>
    <row r="1635" spans="1:11" ht="15" customHeight="1" x14ac:dyDescent="0.25">
      <c r="A1635" s="352"/>
      <c r="F1635" s="316"/>
      <c r="G1635" s="316"/>
      <c r="H1635" s="316"/>
      <c r="I1635" s="316"/>
      <c r="J1635" s="118"/>
      <c r="K1635" s="118"/>
    </row>
    <row r="1636" spans="1:11" ht="15" customHeight="1" x14ac:dyDescent="0.25">
      <c r="A1636" s="352"/>
      <c r="F1636" s="316"/>
      <c r="G1636" s="316"/>
      <c r="H1636" s="316"/>
      <c r="I1636" s="316"/>
      <c r="J1636" s="118"/>
      <c r="K1636" s="118"/>
    </row>
    <row r="1637" spans="1:11" ht="15" customHeight="1" x14ac:dyDescent="0.25">
      <c r="A1637" s="352"/>
      <c r="F1637" s="316"/>
      <c r="G1637" s="316"/>
      <c r="H1637" s="316"/>
      <c r="I1637" s="316"/>
      <c r="J1637" s="118"/>
      <c r="K1637" s="118"/>
    </row>
    <row r="1638" spans="1:11" ht="15" customHeight="1" x14ac:dyDescent="0.25">
      <c r="F1638" s="88"/>
      <c r="G1638" s="88"/>
      <c r="H1638" s="88"/>
      <c r="I1638" s="88"/>
      <c r="J1638" s="118"/>
      <c r="K1638" s="118"/>
    </row>
    <row r="1639" spans="1:11" ht="15" customHeight="1" x14ac:dyDescent="0.25">
      <c r="A1639" s="352"/>
      <c r="F1639" s="88"/>
      <c r="G1639" s="88"/>
      <c r="H1639" s="88"/>
      <c r="I1639" s="88"/>
      <c r="J1639" s="118"/>
      <c r="K1639" s="118"/>
    </row>
    <row r="1640" spans="1:11" ht="15" customHeight="1" x14ac:dyDescent="0.25">
      <c r="E1640" s="371"/>
      <c r="F1640" s="88"/>
      <c r="G1640" s="88"/>
      <c r="H1640" s="88"/>
      <c r="I1640" s="88"/>
      <c r="J1640" s="118"/>
      <c r="K1640" s="118"/>
    </row>
    <row r="1641" spans="1:11" ht="15" customHeight="1" x14ac:dyDescent="0.25">
      <c r="E1641" s="371"/>
      <c r="F1641" s="88"/>
      <c r="G1641" s="88"/>
      <c r="H1641" s="88"/>
      <c r="I1641" s="88"/>
      <c r="J1641" s="118"/>
      <c r="K1641" s="118"/>
    </row>
    <row r="1642" spans="1:11" ht="15" customHeight="1" x14ac:dyDescent="0.25">
      <c r="F1642" s="88"/>
      <c r="G1642" s="88"/>
      <c r="H1642" s="88"/>
      <c r="I1642" s="88"/>
      <c r="J1642" s="118"/>
      <c r="K1642" s="118"/>
    </row>
    <row r="1643" spans="1:11" ht="15" customHeight="1" x14ac:dyDescent="0.25">
      <c r="A1643" s="352"/>
      <c r="F1643" s="316"/>
      <c r="G1643" s="316"/>
      <c r="H1643" s="316"/>
      <c r="I1643" s="316"/>
      <c r="J1643" s="118"/>
      <c r="K1643" s="118"/>
    </row>
    <row r="1644" spans="1:11" ht="15" customHeight="1" x14ac:dyDescent="0.25">
      <c r="F1644" s="88"/>
      <c r="G1644" s="88"/>
      <c r="H1644" s="88"/>
      <c r="I1644" s="88"/>
      <c r="J1644" s="118"/>
      <c r="K1644" s="118"/>
    </row>
    <row r="1645" spans="1:11" ht="15" customHeight="1" x14ac:dyDescent="0.25">
      <c r="A1645" s="352"/>
      <c r="F1645" s="88"/>
      <c r="G1645" s="88"/>
      <c r="H1645" s="88"/>
      <c r="I1645" s="88"/>
      <c r="J1645" s="118"/>
      <c r="K1645" s="118"/>
    </row>
    <row r="1646" spans="1:11" ht="15" customHeight="1" x14ac:dyDescent="0.25">
      <c r="E1646" s="371"/>
      <c r="F1646" s="88"/>
      <c r="G1646" s="88"/>
      <c r="H1646" s="88"/>
      <c r="I1646" s="88"/>
      <c r="J1646" s="118"/>
      <c r="K1646" s="118"/>
    </row>
    <row r="1647" spans="1:11" ht="15" customHeight="1" x14ac:dyDescent="0.25">
      <c r="A1647" s="352"/>
      <c r="B1647" s="279"/>
      <c r="C1647" s="350"/>
      <c r="D1647" s="351"/>
      <c r="E1647" s="351"/>
      <c r="F1647" s="316"/>
      <c r="G1647" s="316"/>
      <c r="H1647" s="316"/>
      <c r="I1647" s="316"/>
      <c r="J1647" s="118"/>
      <c r="K1647" s="118"/>
    </row>
    <row r="1648" spans="1:11" ht="15" customHeight="1" x14ac:dyDescent="0.25">
      <c r="F1648" s="88"/>
      <c r="G1648" s="88"/>
      <c r="H1648" s="88"/>
      <c r="I1648" s="88"/>
      <c r="J1648" s="118"/>
      <c r="K1648" s="118"/>
    </row>
    <row r="1649" spans="1:11" ht="15" customHeight="1" x14ac:dyDescent="0.25">
      <c r="F1649" s="88"/>
      <c r="G1649" s="88"/>
      <c r="H1649" s="88"/>
      <c r="I1649" s="88"/>
      <c r="J1649" s="118"/>
      <c r="K1649" s="118"/>
    </row>
    <row r="1650" spans="1:11" ht="15" customHeight="1" x14ac:dyDescent="0.25">
      <c r="A1650" s="352"/>
      <c r="F1650" s="316"/>
      <c r="G1650" s="316"/>
      <c r="H1650" s="316"/>
      <c r="I1650" s="316"/>
      <c r="J1650" s="118"/>
      <c r="K1650" s="118"/>
    </row>
    <row r="1651" spans="1:11" ht="15" customHeight="1" x14ac:dyDescent="0.25">
      <c r="J1651" s="118"/>
      <c r="K1651" s="118"/>
    </row>
    <row r="1652" spans="1:11" ht="15" customHeight="1" x14ac:dyDescent="0.25">
      <c r="A1652" s="352"/>
      <c r="B1652" s="279"/>
      <c r="J1652" s="118"/>
      <c r="K1652" s="118"/>
    </row>
    <row r="1653" spans="1:11" ht="15" customHeight="1" x14ac:dyDescent="0.25">
      <c r="A1653" s="352"/>
      <c r="B1653" s="279"/>
      <c r="J1653" s="118"/>
      <c r="K1653" s="118"/>
    </row>
    <row r="1654" spans="1:11" ht="15" customHeight="1" x14ac:dyDescent="0.25">
      <c r="A1654" s="352"/>
      <c r="B1654" s="279"/>
      <c r="J1654" s="118"/>
      <c r="K1654" s="118"/>
    </row>
    <row r="1655" spans="1:11" ht="15" customHeight="1" x14ac:dyDescent="0.25">
      <c r="A1655" s="352"/>
      <c r="B1655" s="279"/>
      <c r="J1655" s="118"/>
      <c r="K1655" s="118"/>
    </row>
    <row r="1656" spans="1:11" ht="15" customHeight="1" x14ac:dyDescent="0.25">
      <c r="A1656" s="352"/>
      <c r="B1656" s="279"/>
      <c r="J1656" s="118"/>
      <c r="K1656" s="118"/>
    </row>
    <row r="1657" spans="1:11" ht="15" customHeight="1" x14ac:dyDescent="0.25">
      <c r="J1657" s="118"/>
      <c r="K1657" s="118"/>
    </row>
    <row r="1658" spans="1:11" ht="15" customHeight="1" x14ac:dyDescent="0.25">
      <c r="J1658" s="118"/>
      <c r="K1658" s="118"/>
    </row>
    <row r="1659" spans="1:11" ht="15" customHeight="1" x14ac:dyDescent="0.25">
      <c r="C1659" s="350"/>
      <c r="D1659" s="351"/>
      <c r="J1659" s="118"/>
      <c r="K1659" s="118"/>
    </row>
    <row r="1660" spans="1:11" ht="15" customHeight="1" x14ac:dyDescent="0.25">
      <c r="A1660" s="352"/>
      <c r="B1660" s="279"/>
      <c r="J1660" s="118"/>
      <c r="K1660" s="118"/>
    </row>
    <row r="1661" spans="1:11" ht="15" customHeight="1" x14ac:dyDescent="0.25">
      <c r="E1661" s="371"/>
      <c r="F1661" s="88"/>
      <c r="G1661" s="88"/>
      <c r="H1661" s="88"/>
      <c r="I1661" s="88"/>
      <c r="J1661" s="118"/>
      <c r="K1661" s="118"/>
    </row>
    <row r="1662" spans="1:11" ht="15" customHeight="1" x14ac:dyDescent="0.25">
      <c r="E1662" s="371"/>
      <c r="F1662" s="88"/>
      <c r="G1662" s="88"/>
      <c r="H1662" s="88"/>
      <c r="I1662" s="88"/>
      <c r="J1662" s="118"/>
      <c r="K1662" s="118"/>
    </row>
    <row r="1663" spans="1:11" ht="15" customHeight="1" x14ac:dyDescent="0.25">
      <c r="E1663" s="371"/>
      <c r="F1663" s="88"/>
      <c r="G1663" s="88"/>
      <c r="H1663" s="88"/>
      <c r="I1663" s="88"/>
      <c r="J1663" s="118"/>
      <c r="K1663" s="118"/>
    </row>
    <row r="1664" spans="1:11" ht="15" customHeight="1" x14ac:dyDescent="0.25">
      <c r="F1664" s="88"/>
      <c r="G1664" s="88"/>
      <c r="H1664" s="88"/>
      <c r="I1664" s="88"/>
      <c r="J1664" s="118"/>
      <c r="K1664" s="118"/>
    </row>
    <row r="1665" spans="1:11" ht="15" customHeight="1" x14ac:dyDescent="0.25">
      <c r="E1665" s="371"/>
      <c r="F1665" s="88"/>
      <c r="G1665" s="88"/>
      <c r="H1665" s="88"/>
      <c r="I1665" s="88"/>
      <c r="J1665" s="118"/>
      <c r="K1665" s="118"/>
    </row>
    <row r="1666" spans="1:11" ht="15" customHeight="1" x14ac:dyDescent="0.25">
      <c r="F1666" s="88"/>
      <c r="G1666" s="88"/>
      <c r="H1666" s="88"/>
      <c r="I1666" s="88"/>
      <c r="J1666" s="118"/>
      <c r="K1666" s="118"/>
    </row>
    <row r="1667" spans="1:11" ht="15" customHeight="1" x14ac:dyDescent="0.25">
      <c r="F1667" s="88"/>
      <c r="G1667" s="88"/>
      <c r="H1667" s="88"/>
      <c r="I1667" s="88"/>
      <c r="J1667" s="118"/>
      <c r="K1667" s="118"/>
    </row>
    <row r="1668" spans="1:11" ht="15" customHeight="1" x14ac:dyDescent="0.25">
      <c r="A1668" s="352"/>
      <c r="B1668" s="279"/>
      <c r="C1668" s="350"/>
      <c r="D1668" s="351"/>
      <c r="E1668" s="351"/>
      <c r="F1668" s="316"/>
      <c r="G1668" s="316"/>
      <c r="H1668" s="316"/>
      <c r="I1668" s="316"/>
      <c r="J1668" s="118"/>
      <c r="K1668" s="118"/>
    </row>
    <row r="1669" spans="1:11" ht="15" customHeight="1" x14ac:dyDescent="0.25">
      <c r="A1669" s="352"/>
      <c r="B1669" s="279"/>
      <c r="C1669" s="350"/>
      <c r="D1669" s="351"/>
      <c r="E1669" s="351"/>
      <c r="F1669" s="316"/>
      <c r="G1669" s="316"/>
      <c r="H1669" s="316"/>
      <c r="I1669" s="316"/>
      <c r="J1669" s="118"/>
      <c r="K1669" s="118"/>
    </row>
    <row r="1670" spans="1:11" ht="15" customHeight="1" x14ac:dyDescent="0.25">
      <c r="A1670" s="352"/>
      <c r="B1670" s="279"/>
      <c r="C1670" s="350"/>
      <c r="D1670" s="351"/>
      <c r="E1670" s="351"/>
      <c r="F1670" s="316"/>
      <c r="G1670" s="316"/>
      <c r="H1670" s="316"/>
      <c r="I1670" s="316"/>
      <c r="J1670" s="118"/>
      <c r="K1670" s="118"/>
    </row>
    <row r="1671" spans="1:11" ht="15" customHeight="1" x14ac:dyDescent="0.25">
      <c r="F1671" s="88"/>
      <c r="G1671" s="88"/>
      <c r="H1671" s="88"/>
      <c r="I1671" s="88"/>
      <c r="J1671" s="118"/>
      <c r="K1671" s="118"/>
    </row>
    <row r="1672" spans="1:11" ht="15" customHeight="1" x14ac:dyDescent="0.25">
      <c r="A1672" s="352"/>
      <c r="F1672" s="88"/>
      <c r="G1672" s="88"/>
      <c r="H1672" s="88"/>
      <c r="I1672" s="88"/>
      <c r="J1672" s="118"/>
      <c r="K1672" s="118"/>
    </row>
    <row r="1673" spans="1:11" ht="15" customHeight="1" x14ac:dyDescent="0.25">
      <c r="F1673" s="88"/>
      <c r="G1673" s="88"/>
      <c r="H1673" s="88"/>
      <c r="I1673" s="316"/>
      <c r="J1673" s="118"/>
      <c r="K1673" s="118"/>
    </row>
    <row r="1674" spans="1:11" ht="15" customHeight="1" x14ac:dyDescent="0.25">
      <c r="E1674" s="371"/>
      <c r="F1674" s="88"/>
      <c r="G1674" s="88"/>
      <c r="H1674" s="88"/>
      <c r="I1674" s="88"/>
      <c r="J1674" s="118"/>
      <c r="K1674" s="118"/>
    </row>
    <row r="1675" spans="1:11" ht="15" customHeight="1" x14ac:dyDescent="0.25">
      <c r="E1675" s="371"/>
      <c r="F1675" s="88"/>
      <c r="G1675" s="88"/>
      <c r="H1675" s="88"/>
      <c r="I1675" s="88"/>
      <c r="J1675" s="118"/>
      <c r="K1675" s="118"/>
    </row>
    <row r="1676" spans="1:11" ht="15" customHeight="1" x14ac:dyDescent="0.25">
      <c r="E1676" s="371"/>
      <c r="F1676" s="88"/>
      <c r="G1676" s="88"/>
      <c r="H1676" s="88"/>
      <c r="I1676" s="88"/>
      <c r="J1676" s="118"/>
      <c r="K1676" s="118"/>
    </row>
    <row r="1677" spans="1:11" ht="15" customHeight="1" x14ac:dyDescent="0.25">
      <c r="E1677" s="371"/>
      <c r="F1677" s="88"/>
      <c r="G1677" s="88"/>
      <c r="H1677" s="88"/>
      <c r="I1677" s="88"/>
      <c r="J1677" s="118"/>
      <c r="K1677" s="118"/>
    </row>
    <row r="1678" spans="1:11" ht="15" customHeight="1" x14ac:dyDescent="0.25">
      <c r="E1678" s="371"/>
      <c r="F1678" s="88"/>
      <c r="G1678" s="88"/>
      <c r="H1678" s="88"/>
      <c r="I1678" s="88"/>
      <c r="J1678" s="118"/>
      <c r="K1678" s="118"/>
    </row>
    <row r="1679" spans="1:11" ht="15" customHeight="1" x14ac:dyDescent="0.25">
      <c r="E1679" s="371"/>
      <c r="F1679" s="88"/>
      <c r="G1679" s="88"/>
      <c r="H1679" s="88"/>
      <c r="I1679" s="88"/>
      <c r="J1679" s="118"/>
      <c r="K1679" s="118"/>
    </row>
    <row r="1680" spans="1:11" ht="15" customHeight="1" x14ac:dyDescent="0.25">
      <c r="F1680" s="88"/>
      <c r="G1680" s="88"/>
      <c r="H1680" s="88"/>
      <c r="I1680" s="88"/>
      <c r="J1680" s="118"/>
      <c r="K1680" s="118"/>
    </row>
    <row r="1681" spans="1:11" ht="15" customHeight="1" x14ac:dyDescent="0.25">
      <c r="A1681" s="352"/>
      <c r="F1681" s="316"/>
      <c r="G1681" s="316"/>
      <c r="H1681" s="316"/>
      <c r="I1681" s="316"/>
      <c r="J1681" s="118"/>
      <c r="K1681" s="118"/>
    </row>
    <row r="1682" spans="1:11" ht="15" customHeight="1" x14ac:dyDescent="0.25">
      <c r="A1682" s="352"/>
      <c r="F1682" s="316"/>
      <c r="G1682" s="316"/>
      <c r="H1682" s="316"/>
      <c r="I1682" s="316"/>
      <c r="J1682" s="118"/>
      <c r="K1682" s="118"/>
    </row>
    <row r="1683" spans="1:11" ht="15" customHeight="1" x14ac:dyDescent="0.25">
      <c r="A1683" s="352"/>
      <c r="F1683" s="316"/>
      <c r="G1683" s="316"/>
      <c r="H1683" s="316"/>
      <c r="I1683" s="316"/>
      <c r="J1683" s="118"/>
      <c r="K1683" s="118"/>
    </row>
    <row r="1684" spans="1:11" ht="15" customHeight="1" x14ac:dyDescent="0.25">
      <c r="A1684" s="352"/>
      <c r="F1684" s="316"/>
      <c r="G1684" s="316"/>
      <c r="H1684" s="316"/>
      <c r="I1684" s="316"/>
      <c r="J1684" s="118"/>
      <c r="K1684" s="118"/>
    </row>
    <row r="1685" spans="1:11" ht="15" customHeight="1" x14ac:dyDescent="0.25">
      <c r="F1685" s="88"/>
      <c r="G1685" s="88"/>
      <c r="H1685" s="88"/>
      <c r="I1685" s="88"/>
      <c r="J1685" s="118"/>
      <c r="K1685" s="118"/>
    </row>
    <row r="1686" spans="1:11" ht="15" customHeight="1" x14ac:dyDescent="0.25">
      <c r="A1686" s="352"/>
      <c r="F1686" s="88"/>
      <c r="G1686" s="88"/>
      <c r="H1686" s="88"/>
      <c r="I1686" s="88"/>
      <c r="J1686" s="118"/>
      <c r="K1686" s="118"/>
    </row>
    <row r="1687" spans="1:11" ht="15" customHeight="1" x14ac:dyDescent="0.25">
      <c r="F1687" s="88"/>
      <c r="G1687" s="88"/>
      <c r="H1687" s="88"/>
      <c r="I1687" s="88"/>
      <c r="J1687" s="118"/>
      <c r="K1687" s="118"/>
    </row>
    <row r="1688" spans="1:11" ht="15" customHeight="1" x14ac:dyDescent="0.25">
      <c r="F1688" s="88"/>
      <c r="G1688" s="88"/>
      <c r="H1688" s="88"/>
      <c r="I1688" s="88"/>
      <c r="J1688" s="118"/>
      <c r="K1688" s="118"/>
    </row>
    <row r="1689" spans="1:11" ht="15" customHeight="1" x14ac:dyDescent="0.25">
      <c r="F1689" s="88"/>
      <c r="G1689" s="88"/>
      <c r="H1689" s="88"/>
      <c r="I1689" s="88"/>
      <c r="J1689" s="118"/>
      <c r="K1689" s="118"/>
    </row>
    <row r="1690" spans="1:11" ht="15" customHeight="1" x14ac:dyDescent="0.25">
      <c r="A1690" s="352"/>
      <c r="F1690" s="316"/>
      <c r="G1690" s="316"/>
      <c r="H1690" s="316"/>
      <c r="I1690" s="316"/>
      <c r="J1690" s="118"/>
      <c r="K1690" s="118"/>
    </row>
    <row r="1691" spans="1:11" ht="15" customHeight="1" x14ac:dyDescent="0.25">
      <c r="A1691" s="352"/>
      <c r="F1691" s="316"/>
      <c r="G1691" s="316"/>
      <c r="H1691" s="316"/>
      <c r="I1691" s="316"/>
      <c r="J1691" s="118"/>
      <c r="K1691" s="118"/>
    </row>
    <row r="1692" spans="1:11" ht="15" customHeight="1" x14ac:dyDescent="0.25">
      <c r="A1692" s="352"/>
      <c r="F1692" s="316"/>
      <c r="G1692" s="316"/>
      <c r="H1692" s="316"/>
      <c r="I1692" s="316"/>
      <c r="J1692" s="118"/>
      <c r="K1692" s="118"/>
    </row>
    <row r="1693" spans="1:11" ht="15" customHeight="1" x14ac:dyDescent="0.25">
      <c r="A1693" s="352"/>
      <c r="F1693" s="88"/>
      <c r="G1693" s="88"/>
      <c r="H1693" s="88"/>
      <c r="I1693" s="88"/>
      <c r="J1693" s="118"/>
      <c r="K1693" s="118"/>
    </row>
    <row r="1694" spans="1:11" ht="15" customHeight="1" x14ac:dyDescent="0.25">
      <c r="A1694" s="352"/>
      <c r="B1694" s="279"/>
      <c r="C1694" s="350"/>
      <c r="D1694" s="351"/>
      <c r="E1694" s="351"/>
      <c r="F1694" s="316"/>
      <c r="G1694" s="316"/>
      <c r="H1694" s="316"/>
      <c r="I1694" s="316"/>
      <c r="J1694" s="118"/>
      <c r="K1694" s="118"/>
    </row>
    <row r="1695" spans="1:11" ht="15" customHeight="1" x14ac:dyDescent="0.25">
      <c r="E1695" s="371"/>
      <c r="F1695" s="88"/>
      <c r="G1695" s="88"/>
      <c r="H1695" s="88"/>
      <c r="I1695" s="88"/>
      <c r="J1695" s="118"/>
      <c r="K1695" s="118"/>
    </row>
    <row r="1696" spans="1:11" ht="15" customHeight="1" x14ac:dyDescent="0.25">
      <c r="F1696" s="88"/>
      <c r="G1696" s="88"/>
      <c r="H1696" s="88"/>
      <c r="I1696" s="88"/>
      <c r="J1696" s="118"/>
      <c r="K1696" s="118"/>
    </row>
    <row r="1697" spans="1:11" ht="15" customHeight="1" x14ac:dyDescent="0.25">
      <c r="F1697" s="88"/>
      <c r="G1697" s="88"/>
      <c r="H1697" s="88"/>
      <c r="I1697" s="88"/>
      <c r="J1697" s="118"/>
      <c r="K1697" s="118"/>
    </row>
    <row r="1698" spans="1:11" ht="15" customHeight="1" x14ac:dyDescent="0.25">
      <c r="F1698" s="88"/>
      <c r="G1698" s="88"/>
      <c r="H1698" s="88"/>
      <c r="I1698" s="88"/>
      <c r="J1698" s="118"/>
      <c r="K1698" s="118"/>
    </row>
    <row r="1699" spans="1:11" ht="15" customHeight="1" x14ac:dyDescent="0.25">
      <c r="J1699" s="118"/>
      <c r="K1699" s="118"/>
    </row>
    <row r="1700" spans="1:11" ht="15" customHeight="1" x14ac:dyDescent="0.25">
      <c r="A1700" s="352"/>
      <c r="F1700" s="351"/>
      <c r="G1700" s="351"/>
      <c r="H1700" s="351"/>
      <c r="I1700" s="351"/>
      <c r="J1700" s="118"/>
      <c r="K1700" s="118"/>
    </row>
    <row r="1701" spans="1:11" ht="15" customHeight="1" x14ac:dyDescent="0.25">
      <c r="J1701" s="118"/>
      <c r="K1701" s="118"/>
    </row>
    <row r="1702" spans="1:11" ht="15" customHeight="1" x14ac:dyDescent="0.25">
      <c r="J1702" s="118"/>
      <c r="K1702" s="118"/>
    </row>
    <row r="1703" spans="1:11" ht="15" customHeight="1" x14ac:dyDescent="0.25">
      <c r="J1703" s="118"/>
      <c r="K1703" s="118"/>
    </row>
    <row r="1704" spans="1:11" ht="15" customHeight="1" x14ac:dyDescent="0.25">
      <c r="J1704" s="118"/>
      <c r="K1704" s="118"/>
    </row>
    <row r="1705" spans="1:11" ht="15" customHeight="1" x14ac:dyDescent="0.25">
      <c r="J1705" s="118"/>
      <c r="K1705" s="118"/>
    </row>
    <row r="1706" spans="1:11" ht="15" customHeight="1" x14ac:dyDescent="0.25">
      <c r="J1706" s="118"/>
      <c r="K1706" s="118"/>
    </row>
    <row r="1707" spans="1:11" ht="15" customHeight="1" x14ac:dyDescent="0.25">
      <c r="C1707" s="350"/>
      <c r="D1707" s="351"/>
      <c r="J1707" s="118"/>
      <c r="K1707" s="118"/>
    </row>
    <row r="1708" spans="1:11" ht="15" customHeight="1" x14ac:dyDescent="0.25">
      <c r="A1708" s="352"/>
      <c r="B1708" s="279"/>
      <c r="J1708" s="118"/>
      <c r="K1708" s="118"/>
    </row>
    <row r="1709" spans="1:11" ht="15" customHeight="1" x14ac:dyDescent="0.25">
      <c r="E1709" s="371"/>
      <c r="F1709" s="88"/>
      <c r="G1709" s="88"/>
      <c r="H1709" s="88"/>
      <c r="I1709" s="88"/>
      <c r="J1709" s="118"/>
      <c r="K1709" s="118"/>
    </row>
    <row r="1710" spans="1:11" ht="15" customHeight="1" x14ac:dyDescent="0.25">
      <c r="E1710" s="371"/>
      <c r="F1710" s="88"/>
      <c r="G1710" s="88"/>
      <c r="H1710" s="88"/>
      <c r="I1710" s="88"/>
      <c r="J1710" s="118"/>
      <c r="K1710" s="118"/>
    </row>
    <row r="1711" spans="1:11" ht="15" customHeight="1" x14ac:dyDescent="0.25">
      <c r="E1711" s="371"/>
      <c r="F1711" s="88"/>
      <c r="G1711" s="88"/>
      <c r="H1711" s="88"/>
      <c r="I1711" s="88"/>
      <c r="J1711" s="118"/>
      <c r="K1711" s="118"/>
    </row>
    <row r="1712" spans="1:11" ht="15" customHeight="1" x14ac:dyDescent="0.25">
      <c r="E1712" s="371"/>
      <c r="F1712" s="88"/>
      <c r="G1712" s="88"/>
      <c r="H1712" s="88"/>
      <c r="I1712" s="88"/>
      <c r="J1712" s="118"/>
      <c r="K1712" s="118"/>
    </row>
    <row r="1713" spans="1:11" ht="15" customHeight="1" x14ac:dyDescent="0.25">
      <c r="F1713" s="88"/>
      <c r="G1713" s="88"/>
      <c r="H1713" s="88"/>
      <c r="I1713" s="88"/>
      <c r="J1713" s="118"/>
      <c r="K1713" s="118"/>
    </row>
    <row r="1714" spans="1:11" ht="15" customHeight="1" x14ac:dyDescent="0.25">
      <c r="F1714" s="88"/>
      <c r="G1714" s="88"/>
      <c r="H1714" s="88"/>
      <c r="I1714" s="88"/>
      <c r="J1714" s="118"/>
      <c r="K1714" s="118"/>
    </row>
    <row r="1715" spans="1:11" ht="15" customHeight="1" x14ac:dyDescent="0.25">
      <c r="A1715" s="352"/>
      <c r="B1715" s="279"/>
      <c r="C1715" s="350"/>
      <c r="D1715" s="351"/>
      <c r="E1715" s="351"/>
      <c r="F1715" s="316"/>
      <c r="G1715" s="316"/>
      <c r="H1715" s="316"/>
      <c r="I1715" s="316"/>
      <c r="J1715" s="118"/>
      <c r="K1715" s="118"/>
    </row>
    <row r="1716" spans="1:11" ht="15" customHeight="1" x14ac:dyDescent="0.25">
      <c r="A1716" s="352"/>
      <c r="B1716" s="279"/>
      <c r="C1716" s="350"/>
      <c r="D1716" s="351"/>
      <c r="E1716" s="351"/>
      <c r="F1716" s="316"/>
      <c r="G1716" s="316"/>
      <c r="H1716" s="316"/>
      <c r="I1716" s="316"/>
      <c r="J1716" s="118"/>
      <c r="K1716" s="118"/>
    </row>
    <row r="1717" spans="1:11" ht="15" customHeight="1" x14ac:dyDescent="0.25">
      <c r="F1717" s="88"/>
      <c r="G1717" s="88"/>
      <c r="H1717" s="88"/>
      <c r="I1717" s="88"/>
      <c r="J1717" s="118"/>
      <c r="K1717" s="118"/>
    </row>
    <row r="1718" spans="1:11" ht="15" customHeight="1" x14ac:dyDescent="0.25">
      <c r="A1718" s="352"/>
      <c r="F1718" s="88"/>
      <c r="G1718" s="88"/>
      <c r="H1718" s="88"/>
      <c r="I1718" s="88"/>
      <c r="J1718" s="118"/>
      <c r="K1718" s="118"/>
    </row>
    <row r="1719" spans="1:11" ht="15" customHeight="1" x14ac:dyDescent="0.25">
      <c r="E1719" s="371"/>
      <c r="F1719" s="88"/>
      <c r="G1719" s="88"/>
      <c r="H1719" s="88"/>
      <c r="I1719" s="88"/>
      <c r="J1719" s="118"/>
      <c r="K1719" s="118"/>
    </row>
    <row r="1720" spans="1:11" ht="15" customHeight="1" x14ac:dyDescent="0.25">
      <c r="E1720" s="371"/>
      <c r="F1720" s="88"/>
      <c r="G1720" s="88"/>
      <c r="H1720" s="88"/>
      <c r="I1720" s="88"/>
      <c r="J1720" s="118"/>
      <c r="K1720" s="118"/>
    </row>
    <row r="1721" spans="1:11" ht="15" customHeight="1" x14ac:dyDescent="0.25">
      <c r="E1721" s="371"/>
      <c r="F1721" s="88"/>
      <c r="G1721" s="88"/>
      <c r="H1721" s="88"/>
      <c r="I1721" s="88"/>
      <c r="J1721" s="118"/>
      <c r="K1721" s="118"/>
    </row>
    <row r="1722" spans="1:11" ht="15" customHeight="1" x14ac:dyDescent="0.25">
      <c r="E1722" s="371"/>
      <c r="F1722" s="88"/>
      <c r="G1722" s="88"/>
      <c r="H1722" s="88"/>
      <c r="I1722" s="88"/>
      <c r="J1722" s="118"/>
      <c r="K1722" s="118"/>
    </row>
    <row r="1723" spans="1:11" ht="15" customHeight="1" x14ac:dyDescent="0.25">
      <c r="E1723" s="371"/>
      <c r="F1723" s="88"/>
      <c r="G1723" s="88"/>
      <c r="H1723" s="88"/>
      <c r="I1723" s="88"/>
      <c r="J1723" s="118"/>
      <c r="K1723" s="118"/>
    </row>
    <row r="1724" spans="1:11" ht="15" customHeight="1" x14ac:dyDescent="0.25">
      <c r="E1724" s="371"/>
      <c r="F1724" s="88"/>
      <c r="G1724" s="88"/>
      <c r="H1724" s="88"/>
      <c r="I1724" s="88"/>
      <c r="J1724" s="118"/>
      <c r="K1724" s="118"/>
    </row>
    <row r="1725" spans="1:11" ht="15" customHeight="1" x14ac:dyDescent="0.25">
      <c r="E1725" s="371"/>
      <c r="F1725" s="88"/>
      <c r="G1725" s="88"/>
      <c r="H1725" s="88"/>
      <c r="I1725" s="88"/>
      <c r="J1725" s="118"/>
      <c r="K1725" s="118"/>
    </row>
    <row r="1726" spans="1:11" ht="15" customHeight="1" x14ac:dyDescent="0.25">
      <c r="F1726" s="88"/>
      <c r="G1726" s="88"/>
      <c r="H1726" s="88"/>
      <c r="I1726" s="88"/>
      <c r="J1726" s="118"/>
      <c r="K1726" s="118"/>
    </row>
    <row r="1727" spans="1:11" ht="15" customHeight="1" x14ac:dyDescent="0.25">
      <c r="A1727" s="352"/>
      <c r="F1727" s="316"/>
      <c r="G1727" s="316"/>
      <c r="H1727" s="316"/>
      <c r="I1727" s="316"/>
      <c r="J1727" s="118"/>
      <c r="K1727" s="118"/>
    </row>
    <row r="1728" spans="1:11" ht="15" customHeight="1" x14ac:dyDescent="0.25">
      <c r="A1728" s="352"/>
      <c r="F1728" s="316"/>
      <c r="G1728" s="316"/>
      <c r="H1728" s="316"/>
      <c r="I1728" s="316"/>
      <c r="J1728" s="118"/>
      <c r="K1728" s="118"/>
    </row>
    <row r="1729" spans="1:11" ht="15" customHeight="1" x14ac:dyDescent="0.25">
      <c r="F1729" s="88"/>
      <c r="G1729" s="88"/>
      <c r="H1729" s="88"/>
      <c r="I1729" s="88"/>
      <c r="J1729" s="118"/>
      <c r="K1729" s="118"/>
    </row>
    <row r="1730" spans="1:11" ht="15" customHeight="1" x14ac:dyDescent="0.25">
      <c r="A1730" s="352"/>
      <c r="F1730" s="88"/>
      <c r="G1730" s="88"/>
      <c r="H1730" s="88"/>
      <c r="I1730" s="88"/>
      <c r="J1730" s="118"/>
      <c r="K1730" s="118"/>
    </row>
    <row r="1731" spans="1:11" ht="15" customHeight="1" x14ac:dyDescent="0.25">
      <c r="F1731" s="88"/>
      <c r="G1731" s="88"/>
      <c r="H1731" s="88"/>
      <c r="I1731" s="88"/>
      <c r="J1731" s="118"/>
      <c r="K1731" s="118"/>
    </row>
    <row r="1732" spans="1:11" ht="15" customHeight="1" x14ac:dyDescent="0.25">
      <c r="F1732" s="88"/>
      <c r="G1732" s="88"/>
      <c r="H1732" s="88"/>
      <c r="I1732" s="88"/>
      <c r="J1732" s="118"/>
      <c r="K1732" s="118"/>
    </row>
    <row r="1733" spans="1:11" ht="15" customHeight="1" x14ac:dyDescent="0.25">
      <c r="F1733" s="88"/>
      <c r="G1733" s="88"/>
      <c r="H1733" s="88"/>
      <c r="I1733" s="88"/>
      <c r="J1733" s="118"/>
      <c r="K1733" s="118"/>
    </row>
    <row r="1734" spans="1:11" ht="15" customHeight="1" x14ac:dyDescent="0.25">
      <c r="A1734" s="352"/>
      <c r="F1734" s="316"/>
      <c r="G1734" s="316"/>
      <c r="H1734" s="316"/>
      <c r="I1734" s="316"/>
      <c r="J1734" s="118"/>
      <c r="K1734" s="118"/>
    </row>
    <row r="1735" spans="1:11" ht="15" customHeight="1" x14ac:dyDescent="0.25">
      <c r="F1735" s="88"/>
      <c r="G1735" s="88"/>
      <c r="H1735" s="88"/>
      <c r="I1735" s="88"/>
      <c r="J1735" s="118"/>
      <c r="K1735" s="118"/>
    </row>
    <row r="1736" spans="1:11" ht="15" customHeight="1" x14ac:dyDescent="0.25">
      <c r="A1736" s="352"/>
      <c r="F1736" s="88"/>
      <c r="G1736" s="88"/>
      <c r="H1736" s="88"/>
      <c r="I1736" s="88"/>
      <c r="J1736" s="118"/>
      <c r="K1736" s="118"/>
    </row>
    <row r="1737" spans="1:11" ht="15" customHeight="1" x14ac:dyDescent="0.25">
      <c r="F1737" s="88"/>
      <c r="G1737" s="88"/>
      <c r="H1737" s="88"/>
      <c r="I1737" s="88"/>
      <c r="J1737" s="118"/>
      <c r="K1737" s="118"/>
    </row>
    <row r="1738" spans="1:11" ht="15" customHeight="1" x14ac:dyDescent="0.25">
      <c r="A1738" s="352"/>
      <c r="B1738" s="279"/>
      <c r="C1738" s="350"/>
      <c r="D1738" s="351"/>
      <c r="E1738" s="351"/>
      <c r="F1738" s="316"/>
      <c r="G1738" s="316"/>
      <c r="H1738" s="316"/>
      <c r="I1738" s="316"/>
      <c r="J1738" s="118"/>
      <c r="K1738" s="118"/>
    </row>
    <row r="1739" spans="1:11" ht="15" customHeight="1" x14ac:dyDescent="0.25">
      <c r="E1739" s="371"/>
      <c r="J1739" s="118"/>
      <c r="K1739" s="118"/>
    </row>
    <row r="1740" spans="1:11" ht="15" customHeight="1" x14ac:dyDescent="0.25">
      <c r="E1740" s="371"/>
      <c r="J1740" s="118"/>
      <c r="K1740" s="118"/>
    </row>
    <row r="1741" spans="1:11" ht="15" customHeight="1" x14ac:dyDescent="0.25">
      <c r="J1741" s="118"/>
      <c r="K1741" s="118"/>
    </row>
    <row r="1742" spans="1:11" ht="15" customHeight="1" x14ac:dyDescent="0.25">
      <c r="J1742" s="118"/>
      <c r="K1742" s="118"/>
    </row>
    <row r="1743" spans="1:11" ht="15" customHeight="1" x14ac:dyDescent="0.25">
      <c r="J1743" s="118"/>
      <c r="K1743" s="118"/>
    </row>
    <row r="1744" spans="1:11" ht="15" customHeight="1" x14ac:dyDescent="0.25">
      <c r="A1744" s="352"/>
      <c r="F1744" s="351"/>
      <c r="G1744" s="351"/>
      <c r="H1744" s="351"/>
      <c r="I1744" s="351"/>
      <c r="J1744" s="118"/>
      <c r="K1744" s="118"/>
    </row>
    <row r="1745" spans="1:11" ht="15" customHeight="1" x14ac:dyDescent="0.25">
      <c r="J1745" s="118"/>
      <c r="K1745" s="118"/>
    </row>
    <row r="1746" spans="1:11" ht="15" customHeight="1" x14ac:dyDescent="0.25">
      <c r="A1746" s="352"/>
      <c r="B1746" s="279"/>
      <c r="J1746" s="118"/>
      <c r="K1746" s="118"/>
    </row>
    <row r="1747" spans="1:11" ht="15" customHeight="1" x14ac:dyDescent="0.25">
      <c r="J1747" s="118"/>
      <c r="K1747" s="118"/>
    </row>
    <row r="1748" spans="1:11" ht="15" customHeight="1" x14ac:dyDescent="0.25">
      <c r="J1748" s="118"/>
      <c r="K1748" s="118"/>
    </row>
    <row r="1749" spans="1:11" ht="15" customHeight="1" x14ac:dyDescent="0.25">
      <c r="A1749" s="352"/>
      <c r="B1749" s="279"/>
      <c r="C1749" s="350"/>
      <c r="D1749" s="351"/>
      <c r="E1749" s="351"/>
      <c r="F1749" s="351"/>
      <c r="G1749" s="351"/>
      <c r="H1749" s="351"/>
      <c r="I1749" s="351"/>
      <c r="J1749" s="118"/>
      <c r="K1749" s="118"/>
    </row>
    <row r="1750" spans="1:11" ht="15" customHeight="1" x14ac:dyDescent="0.25">
      <c r="J1750" s="118"/>
      <c r="K1750" s="118"/>
    </row>
    <row r="1751" spans="1:11" ht="15" customHeight="1" x14ac:dyDescent="0.25">
      <c r="A1751" s="444"/>
      <c r="B1751" s="118"/>
      <c r="C1751" s="118"/>
      <c r="F1751" s="118"/>
      <c r="G1751" s="118"/>
      <c r="H1751" s="118"/>
      <c r="I1751" s="118"/>
      <c r="J1751" s="118"/>
      <c r="K1751" s="118"/>
    </row>
    <row r="1752" spans="1:11" ht="15" customHeight="1" x14ac:dyDescent="0.25">
      <c r="A1752" s="444"/>
      <c r="B1752" s="118"/>
      <c r="C1752" s="118"/>
      <c r="F1752" s="118"/>
      <c r="G1752" s="118"/>
      <c r="H1752" s="118"/>
      <c r="I1752" s="118"/>
      <c r="J1752" s="118"/>
      <c r="K1752" s="118"/>
    </row>
    <row r="1753" spans="1:11" ht="15" customHeight="1" x14ac:dyDescent="0.25">
      <c r="A1753" s="444"/>
      <c r="B1753" s="118"/>
      <c r="C1753" s="118"/>
      <c r="F1753" s="118"/>
      <c r="G1753" s="118"/>
      <c r="H1753" s="118"/>
      <c r="I1753" s="118"/>
      <c r="J1753" s="118"/>
      <c r="K1753" s="118"/>
    </row>
    <row r="1754" spans="1:11" ht="15" customHeight="1" x14ac:dyDescent="0.25">
      <c r="A1754" s="444"/>
      <c r="B1754" s="118"/>
      <c r="C1754" s="118"/>
      <c r="F1754" s="118"/>
      <c r="G1754" s="118"/>
      <c r="H1754" s="118"/>
      <c r="I1754" s="118"/>
      <c r="J1754" s="118"/>
      <c r="K1754" s="118"/>
    </row>
    <row r="1755" spans="1:11" ht="15" customHeight="1" x14ac:dyDescent="0.25">
      <c r="A1755" s="444"/>
      <c r="B1755" s="118"/>
      <c r="C1755" s="118"/>
      <c r="F1755" s="118"/>
      <c r="G1755" s="118"/>
      <c r="H1755" s="118"/>
      <c r="I1755" s="118"/>
      <c r="J1755" s="118"/>
      <c r="K1755" s="118"/>
    </row>
    <row r="1756" spans="1:11" ht="15" customHeight="1" x14ac:dyDescent="0.25">
      <c r="A1756" s="444"/>
      <c r="B1756" s="118"/>
      <c r="C1756" s="118"/>
      <c r="F1756" s="118"/>
      <c r="G1756" s="118"/>
      <c r="H1756" s="118"/>
      <c r="I1756" s="118"/>
      <c r="J1756" s="118"/>
      <c r="K1756" s="118"/>
    </row>
    <row r="1757" spans="1:11" x14ac:dyDescent="0.25">
      <c r="A1757" s="444"/>
      <c r="B1757" s="118"/>
      <c r="C1757" s="118"/>
      <c r="F1757" s="118"/>
      <c r="G1757" s="118"/>
      <c r="H1757" s="118"/>
      <c r="I1757" s="118"/>
      <c r="J1757" s="118"/>
      <c r="K1757" s="118"/>
    </row>
    <row r="1758" spans="1:11" x14ac:dyDescent="0.25">
      <c r="A1758" s="444"/>
      <c r="B1758" s="118"/>
      <c r="C1758" s="118"/>
      <c r="F1758" s="118"/>
      <c r="G1758" s="118"/>
      <c r="H1758" s="118"/>
      <c r="I1758" s="118"/>
      <c r="J1758" s="118"/>
      <c r="K1758" s="118"/>
    </row>
    <row r="1759" spans="1:11" x14ac:dyDescent="0.25">
      <c r="A1759" s="444"/>
      <c r="B1759" s="118"/>
      <c r="C1759" s="118"/>
      <c r="F1759" s="118"/>
      <c r="G1759" s="118"/>
      <c r="H1759" s="118"/>
      <c r="I1759" s="118"/>
      <c r="J1759" s="118"/>
      <c r="K1759" s="118"/>
    </row>
    <row r="1762" spans="1:11" x14ac:dyDescent="0.25">
      <c r="A1762" s="444"/>
      <c r="B1762" s="118"/>
      <c r="C1762" s="118"/>
      <c r="D1762" s="359"/>
    </row>
    <row r="1764" spans="1:11" x14ac:dyDescent="0.25">
      <c r="A1764" s="444"/>
      <c r="B1764" s="118"/>
      <c r="C1764" s="118"/>
      <c r="D1764" s="359"/>
    </row>
    <row r="1765" spans="1:11" x14ac:dyDescent="0.25">
      <c r="A1765" s="444"/>
      <c r="B1765" s="118"/>
      <c r="C1765" s="118"/>
      <c r="D1765" s="359"/>
      <c r="K1765" s="357" t="s">
        <v>3</v>
      </c>
    </row>
    <row r="1766" spans="1:11" x14ac:dyDescent="0.25">
      <c r="A1766" s="444"/>
      <c r="B1766" s="118"/>
      <c r="C1766" s="118"/>
      <c r="D1766" s="359"/>
    </row>
  </sheetData>
  <mergeCells count="66">
    <mergeCell ref="A365:A366"/>
    <mergeCell ref="B365:B366"/>
    <mergeCell ref="C365:C366"/>
    <mergeCell ref="A193:A194"/>
    <mergeCell ref="B193:B194"/>
    <mergeCell ref="C193:C194"/>
    <mergeCell ref="A287:A288"/>
    <mergeCell ref="B287:B288"/>
    <mergeCell ref="C287:C288"/>
    <mergeCell ref="A10:A11"/>
    <mergeCell ref="B10:B11"/>
    <mergeCell ref="C10:C11"/>
    <mergeCell ref="A106:A107"/>
    <mergeCell ref="B106:B107"/>
    <mergeCell ref="C106:C107"/>
    <mergeCell ref="A952:K952"/>
    <mergeCell ref="A941:K941"/>
    <mergeCell ref="A942:K942"/>
    <mergeCell ref="A943:K943"/>
    <mergeCell ref="A944:K944"/>
    <mergeCell ref="A945:K945"/>
    <mergeCell ref="A946:K946"/>
    <mergeCell ref="A947:K947"/>
    <mergeCell ref="A948:K948"/>
    <mergeCell ref="A949:K949"/>
    <mergeCell ref="A950:K950"/>
    <mergeCell ref="A951:K951"/>
    <mergeCell ref="A940:K940"/>
    <mergeCell ref="A929:K929"/>
    <mergeCell ref="A930:K930"/>
    <mergeCell ref="A931:K931"/>
    <mergeCell ref="A932:K932"/>
    <mergeCell ref="A933:K933"/>
    <mergeCell ref="A934:K934"/>
    <mergeCell ref="A935:K935"/>
    <mergeCell ref="A936:K936"/>
    <mergeCell ref="A937:K937"/>
    <mergeCell ref="A938:K938"/>
    <mergeCell ref="A939:K939"/>
    <mergeCell ref="F471:H471"/>
    <mergeCell ref="F545:H545"/>
    <mergeCell ref="F632:H632"/>
    <mergeCell ref="F735:H735"/>
    <mergeCell ref="F836:H836"/>
    <mergeCell ref="A927:B927"/>
    <mergeCell ref="A471:A472"/>
    <mergeCell ref="B471:B472"/>
    <mergeCell ref="C471:C472"/>
    <mergeCell ref="A545:A546"/>
    <mergeCell ref="A836:A837"/>
    <mergeCell ref="B836:B837"/>
    <mergeCell ref="C836:C837"/>
    <mergeCell ref="B545:B546"/>
    <mergeCell ref="C545:C546"/>
    <mergeCell ref="A632:A633"/>
    <mergeCell ref="B632:B633"/>
    <mergeCell ref="C632:C633"/>
    <mergeCell ref="A735:A736"/>
    <mergeCell ref="B735:B736"/>
    <mergeCell ref="C735:C736"/>
    <mergeCell ref="C470:F470"/>
    <mergeCell ref="F10:H10"/>
    <mergeCell ref="F106:H106"/>
    <mergeCell ref="F193:H193"/>
    <mergeCell ref="F287:H287"/>
    <mergeCell ref="F365:H365"/>
  </mergeCells>
  <pageMargins left="0.7" right="0.7" top="0.75" bottom="0.75" header="0.3" footer="0.3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1065"/>
  <sheetViews>
    <sheetView tabSelected="1" topLeftCell="A773" workbookViewId="0">
      <selection activeCell="B359" sqref="B359"/>
    </sheetView>
  </sheetViews>
  <sheetFormatPr defaultRowHeight="15.75" x14ac:dyDescent="0.25"/>
  <cols>
    <col min="1" max="1" width="33" style="145" customWidth="1"/>
    <col min="2" max="2" width="32.42578125" style="8" customWidth="1"/>
    <col min="3" max="3" width="10.5703125" style="8" customWidth="1"/>
    <col min="4" max="4" width="9.5703125" style="15" customWidth="1"/>
    <col min="5" max="5" width="11.7109375" style="15" customWidth="1"/>
    <col min="6" max="6" width="12.140625" style="15" customWidth="1"/>
    <col min="7" max="7" width="10.42578125" style="15" customWidth="1"/>
    <col min="8" max="8" width="9.5703125" style="15" customWidth="1"/>
    <col min="9" max="9" width="17.42578125" style="15" customWidth="1"/>
    <col min="10" max="10" width="13" style="15" customWidth="1"/>
    <col min="11" max="11" width="12.5703125" style="8" customWidth="1"/>
    <col min="12" max="16384" width="9.140625" style="9"/>
  </cols>
  <sheetData>
    <row r="1" spans="1:11" x14ac:dyDescent="0.25">
      <c r="A1" s="428" t="s">
        <v>161</v>
      </c>
      <c r="B1" s="143"/>
      <c r="C1" s="3"/>
      <c r="D1" s="4"/>
      <c r="E1" s="5"/>
      <c r="F1" s="6"/>
      <c r="G1" s="6"/>
      <c r="H1" s="6" t="s">
        <v>162</v>
      </c>
      <c r="I1" s="4"/>
      <c r="J1" s="7"/>
    </row>
    <row r="2" spans="1:11" x14ac:dyDescent="0.25">
      <c r="A2" s="428" t="s">
        <v>474</v>
      </c>
      <c r="B2" s="143"/>
      <c r="C2" s="3"/>
      <c r="D2" s="4"/>
      <c r="E2" s="5"/>
      <c r="F2" s="6"/>
      <c r="G2" s="6"/>
      <c r="H2" s="10" t="s">
        <v>0</v>
      </c>
      <c r="I2" s="4"/>
      <c r="J2" s="7"/>
    </row>
    <row r="3" spans="1:11" x14ac:dyDescent="0.25">
      <c r="A3" s="428" t="s">
        <v>475</v>
      </c>
      <c r="B3" s="143"/>
      <c r="C3" s="3"/>
      <c r="D3" s="4"/>
      <c r="E3" s="5"/>
      <c r="F3" s="6"/>
      <c r="G3" s="6"/>
      <c r="H3" s="6" t="s">
        <v>1</v>
      </c>
      <c r="I3" s="6"/>
      <c r="J3" s="7"/>
    </row>
    <row r="4" spans="1:11" x14ac:dyDescent="0.25">
      <c r="A4" s="190"/>
      <c r="B4" s="156"/>
      <c r="C4" s="147"/>
      <c r="D4" s="159"/>
      <c r="E4" s="159"/>
      <c r="F4" s="147"/>
      <c r="G4" s="147"/>
      <c r="H4" s="2"/>
      <c r="I4" s="2"/>
      <c r="J4" s="2"/>
    </row>
    <row r="5" spans="1:11" x14ac:dyDescent="0.25">
      <c r="A5" s="428"/>
      <c r="B5" s="147"/>
      <c r="C5" s="105" t="s">
        <v>283</v>
      </c>
      <c r="D5" s="105"/>
      <c r="E5" s="105"/>
      <c r="F5" s="105"/>
      <c r="G5" s="105"/>
      <c r="H5" s="11"/>
      <c r="I5" s="11"/>
      <c r="J5" s="7"/>
    </row>
    <row r="6" spans="1:11" x14ac:dyDescent="0.25">
      <c r="A6" s="428"/>
      <c r="B6" s="147"/>
      <c r="C6" s="157" t="s">
        <v>2</v>
      </c>
      <c r="D6" s="105"/>
      <c r="E6" s="105"/>
      <c r="F6" s="157"/>
      <c r="G6" s="157"/>
      <c r="H6" s="12"/>
      <c r="I6" s="12"/>
      <c r="J6" s="7"/>
    </row>
    <row r="7" spans="1:11" x14ac:dyDescent="0.25">
      <c r="A7" s="190"/>
      <c r="B7" s="156"/>
      <c r="C7" s="158" t="s">
        <v>163</v>
      </c>
      <c r="D7" s="360"/>
      <c r="E7" s="360"/>
      <c r="F7" s="158"/>
      <c r="G7" s="157"/>
      <c r="H7" s="12"/>
      <c r="I7" s="12"/>
      <c r="J7" s="7"/>
    </row>
    <row r="8" spans="1:11" ht="16.5" thickBot="1" x14ac:dyDescent="0.3">
      <c r="A8" s="445" t="s">
        <v>4</v>
      </c>
      <c r="B8" s="13"/>
      <c r="C8" s="13"/>
      <c r="D8" s="14"/>
    </row>
    <row r="9" spans="1:11" ht="39" customHeight="1" thickBot="1" x14ac:dyDescent="0.3">
      <c r="A9" s="501" t="s">
        <v>257</v>
      </c>
      <c r="B9" s="503" t="s">
        <v>432</v>
      </c>
      <c r="C9" s="503" t="s">
        <v>428</v>
      </c>
      <c r="D9" s="201" t="s">
        <v>429</v>
      </c>
      <c r="E9" s="108" t="s">
        <v>430</v>
      </c>
      <c r="F9" s="496" t="s">
        <v>5</v>
      </c>
      <c r="G9" s="497"/>
      <c r="H9" s="498"/>
      <c r="I9" s="201" t="s">
        <v>431</v>
      </c>
      <c r="J9" s="201" t="s">
        <v>6</v>
      </c>
      <c r="K9" s="199" t="s">
        <v>7</v>
      </c>
    </row>
    <row r="10" spans="1:11" ht="21" customHeight="1" thickBot="1" x14ac:dyDescent="0.3">
      <c r="A10" s="502"/>
      <c r="B10" s="504"/>
      <c r="C10" s="504"/>
      <c r="D10" s="283" t="s">
        <v>8</v>
      </c>
      <c r="E10" s="283" t="s">
        <v>9</v>
      </c>
      <c r="F10" s="283" t="s">
        <v>10</v>
      </c>
      <c r="G10" s="283" t="s">
        <v>11</v>
      </c>
      <c r="H10" s="285" t="s">
        <v>12</v>
      </c>
      <c r="I10" s="285" t="s">
        <v>13</v>
      </c>
      <c r="J10" s="285" t="s">
        <v>14</v>
      </c>
      <c r="K10" s="295"/>
    </row>
    <row r="11" spans="1:11" x14ac:dyDescent="0.25">
      <c r="A11" s="446"/>
      <c r="B11" s="110" t="s">
        <v>15</v>
      </c>
      <c r="C11" s="24"/>
      <c r="D11" s="228"/>
      <c r="E11" s="25"/>
      <c r="F11" s="26"/>
      <c r="G11" s="26"/>
      <c r="H11" s="27"/>
      <c r="I11" s="19"/>
      <c r="J11" s="19"/>
      <c r="K11" s="226"/>
    </row>
    <row r="12" spans="1:11" ht="31.5" x14ac:dyDescent="0.25">
      <c r="A12" s="100" t="s">
        <v>192</v>
      </c>
      <c r="B12" s="222"/>
      <c r="C12" s="28" t="s">
        <v>195</v>
      </c>
      <c r="D12" s="224"/>
      <c r="E12" s="223"/>
      <c r="F12" s="224">
        <v>7.44</v>
      </c>
      <c r="G12" s="223">
        <v>8.07</v>
      </c>
      <c r="H12" s="224">
        <v>33.799999999999997</v>
      </c>
      <c r="I12" s="223">
        <v>238.71</v>
      </c>
      <c r="J12" s="224">
        <v>0.86</v>
      </c>
      <c r="K12" s="226" t="s">
        <v>85</v>
      </c>
    </row>
    <row r="13" spans="1:11" x14ac:dyDescent="0.25">
      <c r="A13" s="100"/>
      <c r="B13" s="397" t="s">
        <v>71</v>
      </c>
      <c r="C13" s="28"/>
      <c r="D13" s="224">
        <v>22.5</v>
      </c>
      <c r="E13" s="223">
        <v>22.5</v>
      </c>
      <c r="F13" s="224"/>
      <c r="G13" s="223"/>
      <c r="H13" s="224"/>
      <c r="I13" s="223"/>
      <c r="J13" s="224"/>
      <c r="K13" s="226"/>
    </row>
    <row r="14" spans="1:11" x14ac:dyDescent="0.25">
      <c r="A14" s="100"/>
      <c r="B14" s="222" t="s">
        <v>19</v>
      </c>
      <c r="C14" s="28"/>
      <c r="D14" s="224">
        <v>158</v>
      </c>
      <c r="E14" s="223">
        <v>158</v>
      </c>
      <c r="F14" s="224"/>
      <c r="G14" s="223"/>
      <c r="H14" s="224"/>
      <c r="I14" s="223"/>
      <c r="J14" s="224"/>
      <c r="K14" s="226"/>
    </row>
    <row r="15" spans="1:11" x14ac:dyDescent="0.25">
      <c r="A15" s="100"/>
      <c r="B15" s="222" t="s">
        <v>21</v>
      </c>
      <c r="C15" s="28"/>
      <c r="D15" s="224">
        <v>2.5</v>
      </c>
      <c r="E15" s="223">
        <v>2.5</v>
      </c>
      <c r="F15" s="224"/>
      <c r="G15" s="223"/>
      <c r="H15" s="224"/>
      <c r="I15" s="223"/>
      <c r="J15" s="224"/>
      <c r="K15" s="226"/>
    </row>
    <row r="16" spans="1:11" x14ac:dyDescent="0.25">
      <c r="A16" s="100"/>
      <c r="B16" s="222" t="s">
        <v>152</v>
      </c>
      <c r="C16" s="28"/>
      <c r="D16" s="224">
        <v>0.5</v>
      </c>
      <c r="E16" s="223">
        <v>0.5</v>
      </c>
      <c r="F16" s="224"/>
      <c r="G16" s="223"/>
      <c r="H16" s="224"/>
      <c r="I16" s="223"/>
      <c r="J16" s="224"/>
      <c r="K16" s="226"/>
    </row>
    <row r="17" spans="1:11" x14ac:dyDescent="0.25">
      <c r="A17" s="100"/>
      <c r="B17" s="230" t="s">
        <v>22</v>
      </c>
      <c r="C17" s="28"/>
      <c r="D17" s="224">
        <v>3</v>
      </c>
      <c r="E17" s="223">
        <v>3</v>
      </c>
      <c r="F17" s="224"/>
      <c r="G17" s="223"/>
      <c r="H17" s="224"/>
      <c r="I17" s="223"/>
      <c r="J17" s="224"/>
      <c r="K17" s="226"/>
    </row>
    <row r="18" spans="1:11" ht="31.5" x14ac:dyDescent="0.25">
      <c r="A18" s="100" t="s">
        <v>23</v>
      </c>
      <c r="B18" s="222"/>
      <c r="C18" s="28" t="s">
        <v>196</v>
      </c>
      <c r="D18" s="26"/>
      <c r="E18" s="26"/>
      <c r="F18" s="228">
        <v>2.8522522522522524</v>
      </c>
      <c r="G18" s="223">
        <v>2.4126126126126128</v>
      </c>
      <c r="H18" s="223">
        <v>10.35</v>
      </c>
      <c r="I18" s="228">
        <v>74.58</v>
      </c>
      <c r="J18" s="228">
        <v>1.17</v>
      </c>
      <c r="K18" s="50" t="s">
        <v>247</v>
      </c>
    </row>
    <row r="19" spans="1:11" x14ac:dyDescent="0.25">
      <c r="A19" s="100"/>
      <c r="B19" s="222" t="s">
        <v>24</v>
      </c>
      <c r="C19" s="28"/>
      <c r="D19" s="223">
        <v>2.5</v>
      </c>
      <c r="E19" s="223">
        <v>2.5</v>
      </c>
      <c r="F19" s="228"/>
      <c r="G19" s="228"/>
      <c r="H19" s="228"/>
      <c r="I19" s="228"/>
      <c r="J19" s="228"/>
      <c r="K19" s="226"/>
    </row>
    <row r="20" spans="1:11" x14ac:dyDescent="0.25">
      <c r="A20" s="100"/>
      <c r="B20" s="222" t="s">
        <v>21</v>
      </c>
      <c r="C20" s="28"/>
      <c r="D20" s="223">
        <v>6</v>
      </c>
      <c r="E20" s="223">
        <v>6</v>
      </c>
      <c r="F20" s="228"/>
      <c r="G20" s="223"/>
      <c r="H20" s="223"/>
      <c r="I20" s="228"/>
      <c r="J20" s="228"/>
      <c r="K20" s="226"/>
    </row>
    <row r="21" spans="1:11" x14ac:dyDescent="0.25">
      <c r="A21" s="100"/>
      <c r="B21" s="222" t="s">
        <v>19</v>
      </c>
      <c r="C21" s="28"/>
      <c r="D21" s="223">
        <v>90</v>
      </c>
      <c r="E21" s="223">
        <v>90</v>
      </c>
      <c r="F21" s="228"/>
      <c r="G21" s="223"/>
      <c r="H21" s="223"/>
      <c r="I21" s="228"/>
      <c r="J21" s="228"/>
      <c r="K21" s="226"/>
    </row>
    <row r="22" spans="1:11" x14ac:dyDescent="0.25">
      <c r="A22" s="100"/>
      <c r="B22" s="222" t="s">
        <v>20</v>
      </c>
      <c r="C22" s="28"/>
      <c r="D22" s="223">
        <v>108</v>
      </c>
      <c r="E22" s="223">
        <v>108</v>
      </c>
      <c r="F22" s="228"/>
      <c r="G22" s="223"/>
      <c r="H22" s="223"/>
      <c r="I22" s="228"/>
      <c r="J22" s="228"/>
      <c r="K22" s="226"/>
    </row>
    <row r="23" spans="1:11" ht="30" customHeight="1" x14ac:dyDescent="0.25">
      <c r="A23" s="100" t="s">
        <v>143</v>
      </c>
      <c r="B23" s="222"/>
      <c r="C23" s="43" t="s">
        <v>197</v>
      </c>
      <c r="D23" s="217"/>
      <c r="E23" s="26"/>
      <c r="F23" s="224">
        <v>3.61</v>
      </c>
      <c r="G23" s="223">
        <v>5.83</v>
      </c>
      <c r="H23" s="224">
        <v>15.49</v>
      </c>
      <c r="I23" s="223">
        <v>128.77000000000001</v>
      </c>
      <c r="J23" s="224">
        <v>7.0000000000000007E-2</v>
      </c>
      <c r="K23" s="226" t="s">
        <v>291</v>
      </c>
    </row>
    <row r="24" spans="1:11" x14ac:dyDescent="0.25">
      <c r="A24" s="100"/>
      <c r="B24" s="222" t="s">
        <v>27</v>
      </c>
      <c r="C24" s="28"/>
      <c r="D24" s="224">
        <v>30</v>
      </c>
      <c r="E24" s="223">
        <v>30</v>
      </c>
      <c r="F24" s="224"/>
      <c r="G24" s="223"/>
      <c r="H24" s="224"/>
      <c r="I24" s="223"/>
      <c r="J24" s="224"/>
      <c r="K24" s="226"/>
    </row>
    <row r="25" spans="1:11" x14ac:dyDescent="0.25">
      <c r="A25" s="100"/>
      <c r="B25" s="222" t="s">
        <v>54</v>
      </c>
      <c r="C25" s="28"/>
      <c r="D25" s="224">
        <v>5.0999999999999996</v>
      </c>
      <c r="E25" s="223">
        <v>5</v>
      </c>
      <c r="F25" s="224"/>
      <c r="G25" s="223"/>
      <c r="H25" s="224"/>
      <c r="I25" s="223"/>
      <c r="J25" s="224"/>
      <c r="K25" s="226"/>
    </row>
    <row r="26" spans="1:11" ht="14.25" customHeight="1" thickBot="1" x14ac:dyDescent="0.3">
      <c r="A26" s="100"/>
      <c r="B26" s="222" t="s">
        <v>22</v>
      </c>
      <c r="C26" s="70"/>
      <c r="D26" s="224">
        <v>5</v>
      </c>
      <c r="E26" s="52">
        <v>5</v>
      </c>
      <c r="F26" s="224" t="s">
        <v>3</v>
      </c>
      <c r="G26" s="52"/>
      <c r="H26" s="224"/>
      <c r="I26" s="52"/>
      <c r="J26" s="224"/>
      <c r="K26" s="226"/>
    </row>
    <row r="27" spans="1:11" s="37" customFormat="1" ht="18" customHeight="1" thickBot="1" x14ac:dyDescent="0.3">
      <c r="A27" s="207" t="s">
        <v>28</v>
      </c>
      <c r="B27" s="31"/>
      <c r="C27" s="32">
        <f>183+186+40</f>
        <v>409</v>
      </c>
      <c r="D27" s="33"/>
      <c r="E27" s="34"/>
      <c r="F27" s="35">
        <f>F12+F18+F23</f>
        <v>13.902252252252252</v>
      </c>
      <c r="G27" s="35">
        <f>G12+G18+G23</f>
        <v>16.312612612612611</v>
      </c>
      <c r="H27" s="35">
        <f>H12+H18+H23</f>
        <v>59.64</v>
      </c>
      <c r="I27" s="35">
        <f>I12+I18+I23</f>
        <v>442.06000000000006</v>
      </c>
      <c r="J27" s="35">
        <f>J12+J18+J23</f>
        <v>2.0999999999999996</v>
      </c>
      <c r="K27" s="36"/>
    </row>
    <row r="28" spans="1:11" ht="14.25" customHeight="1" x14ac:dyDescent="0.25">
      <c r="A28" s="446"/>
      <c r="B28" s="110" t="s">
        <v>29</v>
      </c>
      <c r="C28" s="28"/>
      <c r="D28" s="228"/>
      <c r="E28" s="223"/>
      <c r="F28" s="223"/>
      <c r="G28" s="223"/>
      <c r="H28" s="223"/>
      <c r="I28" s="228"/>
      <c r="J28" s="228"/>
      <c r="K28" s="226"/>
    </row>
    <row r="29" spans="1:11" ht="17.25" customHeight="1" x14ac:dyDescent="0.25">
      <c r="A29" s="433" t="s">
        <v>42</v>
      </c>
      <c r="B29" s="239"/>
      <c r="C29" s="71">
        <v>100</v>
      </c>
      <c r="D29" s="61">
        <v>100</v>
      </c>
      <c r="E29" s="72">
        <v>100</v>
      </c>
      <c r="F29" s="240">
        <v>0.4</v>
      </c>
      <c r="G29" s="61">
        <v>0.4</v>
      </c>
      <c r="H29" s="240">
        <v>9.8000000000000007</v>
      </c>
      <c r="I29" s="61">
        <v>47</v>
      </c>
      <c r="J29" s="240">
        <v>10</v>
      </c>
      <c r="K29" s="226" t="s">
        <v>116</v>
      </c>
    </row>
    <row r="30" spans="1:11" ht="18.75" customHeight="1" thickBot="1" x14ac:dyDescent="0.3">
      <c r="A30" s="433" t="s">
        <v>207</v>
      </c>
      <c r="B30" s="397"/>
      <c r="C30" s="185"/>
      <c r="D30" s="61"/>
      <c r="E30" s="103"/>
      <c r="F30" s="240"/>
      <c r="G30" s="62"/>
      <c r="H30" s="240"/>
      <c r="I30" s="62"/>
      <c r="J30" s="398"/>
      <c r="K30" s="51" t="s">
        <v>305</v>
      </c>
    </row>
    <row r="31" spans="1:11" s="37" customFormat="1" ht="16.5" thickBot="1" x14ac:dyDescent="0.3">
      <c r="A31" s="207" t="s">
        <v>28</v>
      </c>
      <c r="B31" s="31"/>
      <c r="C31" s="32">
        <v>100</v>
      </c>
      <c r="D31" s="33"/>
      <c r="E31" s="38"/>
      <c r="F31" s="35">
        <f>SUM(F29:F30)</f>
        <v>0.4</v>
      </c>
      <c r="G31" s="35">
        <f>SUM(G29:G30)</f>
        <v>0.4</v>
      </c>
      <c r="H31" s="35">
        <f>SUM(H29:H30)</f>
        <v>9.8000000000000007</v>
      </c>
      <c r="I31" s="35">
        <f>SUM(I29:I30)</f>
        <v>47</v>
      </c>
      <c r="J31" s="35">
        <f>SUM(J29:J30)</f>
        <v>10</v>
      </c>
      <c r="K31" s="36"/>
    </row>
    <row r="32" spans="1:11" x14ac:dyDescent="0.25">
      <c r="A32" s="191"/>
      <c r="B32" s="399" t="s">
        <v>30</v>
      </c>
      <c r="C32" s="39"/>
      <c r="D32" s="17"/>
      <c r="E32" s="27"/>
      <c r="F32" s="252"/>
      <c r="G32" s="41"/>
      <c r="H32" s="136"/>
      <c r="I32" s="41"/>
      <c r="J32" s="252"/>
      <c r="K32" s="18"/>
    </row>
    <row r="33" spans="1:11" s="120" customFormat="1" ht="33" customHeight="1" x14ac:dyDescent="0.25">
      <c r="A33" s="191" t="s">
        <v>328</v>
      </c>
      <c r="B33" s="230"/>
      <c r="C33" s="209">
        <v>50</v>
      </c>
      <c r="D33" s="252"/>
      <c r="E33" s="101"/>
      <c r="F33" s="252">
        <v>0.45</v>
      </c>
      <c r="G33" s="101">
        <v>2.35</v>
      </c>
      <c r="H33" s="252">
        <v>2.97</v>
      </c>
      <c r="I33" s="101">
        <v>34.799999999999997</v>
      </c>
      <c r="J33" s="252"/>
      <c r="K33" s="210" t="s">
        <v>338</v>
      </c>
    </row>
    <row r="34" spans="1:11" s="120" customFormat="1" ht="16.5" customHeight="1" x14ac:dyDescent="0.25">
      <c r="A34" s="191"/>
      <c r="B34" s="230" t="s">
        <v>339</v>
      </c>
      <c r="C34" s="209"/>
      <c r="D34" s="252">
        <v>51</v>
      </c>
      <c r="E34" s="101">
        <v>50</v>
      </c>
      <c r="F34" s="252"/>
      <c r="G34" s="101"/>
      <c r="H34" s="252"/>
      <c r="I34" s="101"/>
      <c r="J34" s="252"/>
      <c r="K34" s="101"/>
    </row>
    <row r="35" spans="1:11" s="120" customFormat="1" ht="45.75" customHeight="1" x14ac:dyDescent="0.25">
      <c r="A35" s="113" t="s">
        <v>331</v>
      </c>
      <c r="B35" s="193"/>
      <c r="C35" s="114" t="s">
        <v>251</v>
      </c>
      <c r="D35" s="46"/>
      <c r="E35" s="46"/>
      <c r="F35" s="116">
        <v>3.1013999999999999</v>
      </c>
      <c r="G35" s="117">
        <v>3.4416000000000002</v>
      </c>
      <c r="H35" s="116">
        <v>13.5306</v>
      </c>
      <c r="I35" s="117">
        <v>107.235</v>
      </c>
      <c r="J35" s="140">
        <v>4.1399999999999997</v>
      </c>
      <c r="K35" s="50" t="s">
        <v>340</v>
      </c>
    </row>
    <row r="36" spans="1:11" s="120" customFormat="1" ht="16.5" customHeight="1" x14ac:dyDescent="0.25">
      <c r="A36" s="100"/>
      <c r="B36" s="222" t="s">
        <v>108</v>
      </c>
      <c r="C36" s="42"/>
      <c r="D36" s="223">
        <v>79.8</v>
      </c>
      <c r="E36" s="223">
        <v>60</v>
      </c>
      <c r="F36" s="228"/>
      <c r="G36" s="223"/>
      <c r="H36" s="228"/>
      <c r="I36" s="223"/>
      <c r="J36" s="27"/>
      <c r="K36" s="226"/>
    </row>
    <row r="37" spans="1:11" s="120" customFormat="1" ht="16.5" customHeight="1" x14ac:dyDescent="0.25">
      <c r="A37" s="100"/>
      <c r="B37" s="222" t="s">
        <v>35</v>
      </c>
      <c r="C37" s="42"/>
      <c r="D37" s="223">
        <v>9</v>
      </c>
      <c r="E37" s="223">
        <v>7.2</v>
      </c>
      <c r="F37" s="228"/>
      <c r="G37" s="223"/>
      <c r="H37" s="228"/>
      <c r="I37" s="223"/>
      <c r="J37" s="27"/>
      <c r="K37" s="226"/>
    </row>
    <row r="38" spans="1:11" s="120" customFormat="1" ht="16.5" customHeight="1" x14ac:dyDescent="0.25">
      <c r="A38" s="100"/>
      <c r="B38" s="222" t="s">
        <v>31</v>
      </c>
      <c r="C38" s="42"/>
      <c r="D38" s="223">
        <v>8.6</v>
      </c>
      <c r="E38" s="223">
        <v>7.2</v>
      </c>
      <c r="F38" s="228"/>
      <c r="G38" s="223"/>
      <c r="H38" s="228"/>
      <c r="I38" s="223"/>
      <c r="J38" s="27"/>
      <c r="K38" s="226"/>
    </row>
    <row r="39" spans="1:11" x14ac:dyDescent="0.25">
      <c r="A39" s="100"/>
      <c r="B39" s="222" t="s">
        <v>36</v>
      </c>
      <c r="C39" s="42"/>
      <c r="D39" s="223">
        <v>1.8</v>
      </c>
      <c r="E39" s="223">
        <v>1.8</v>
      </c>
      <c r="F39" s="228"/>
      <c r="G39" s="223"/>
      <c r="H39" s="228"/>
      <c r="I39" s="223"/>
      <c r="J39" s="27"/>
      <c r="K39" s="226"/>
    </row>
    <row r="40" spans="1:11" x14ac:dyDescent="0.25">
      <c r="A40" s="100"/>
      <c r="B40" s="230" t="s">
        <v>152</v>
      </c>
      <c r="C40" s="42"/>
      <c r="D40" s="223">
        <v>0.6</v>
      </c>
      <c r="E40" s="223">
        <v>0.6</v>
      </c>
      <c r="F40" s="228"/>
      <c r="G40" s="223"/>
      <c r="H40" s="228"/>
      <c r="I40" s="223"/>
      <c r="J40" s="27"/>
      <c r="K40" s="226"/>
    </row>
    <row r="41" spans="1:11" x14ac:dyDescent="0.25">
      <c r="A41" s="100"/>
      <c r="B41" s="222" t="s">
        <v>68</v>
      </c>
      <c r="C41" s="42"/>
      <c r="D41" s="223">
        <v>135</v>
      </c>
      <c r="E41" s="223">
        <v>135</v>
      </c>
      <c r="F41" s="228"/>
      <c r="G41" s="223"/>
      <c r="H41" s="228"/>
      <c r="I41" s="223"/>
      <c r="J41" s="27"/>
      <c r="K41" s="226"/>
    </row>
    <row r="42" spans="1:11" x14ac:dyDescent="0.25">
      <c r="A42" s="100"/>
      <c r="B42" s="222" t="s">
        <v>219</v>
      </c>
      <c r="C42" s="42"/>
      <c r="D42" s="223"/>
      <c r="E42" s="223">
        <v>18</v>
      </c>
      <c r="F42" s="224"/>
      <c r="G42" s="223"/>
      <c r="H42" s="224"/>
      <c r="I42" s="223"/>
      <c r="J42" s="225"/>
      <c r="K42" s="226"/>
    </row>
    <row r="43" spans="1:11" x14ac:dyDescent="0.25">
      <c r="A43" s="100"/>
      <c r="B43" s="222" t="s">
        <v>75</v>
      </c>
      <c r="C43" s="42"/>
      <c r="D43" s="223">
        <v>5.5</v>
      </c>
      <c r="E43" s="223">
        <v>5.5</v>
      </c>
      <c r="F43" s="224"/>
      <c r="G43" s="223"/>
      <c r="H43" s="224"/>
      <c r="I43" s="223"/>
      <c r="J43" s="225"/>
      <c r="K43" s="226"/>
    </row>
    <row r="44" spans="1:11" x14ac:dyDescent="0.25">
      <c r="A44" s="100"/>
      <c r="B44" s="222" t="s">
        <v>22</v>
      </c>
      <c r="C44" s="42"/>
      <c r="D44" s="223">
        <v>0.6</v>
      </c>
      <c r="E44" s="223">
        <v>0.6</v>
      </c>
      <c r="F44" s="224"/>
      <c r="G44" s="223"/>
      <c r="H44" s="224"/>
      <c r="I44" s="223"/>
      <c r="J44" s="225"/>
      <c r="K44" s="226"/>
    </row>
    <row r="45" spans="1:11" x14ac:dyDescent="0.25">
      <c r="A45" s="100"/>
      <c r="B45" s="222" t="s">
        <v>44</v>
      </c>
      <c r="C45" s="42"/>
      <c r="D45" s="223">
        <v>1.92</v>
      </c>
      <c r="E45" s="223">
        <v>1.6</v>
      </c>
      <c r="F45" s="224"/>
      <c r="G45" s="223"/>
      <c r="H45" s="224"/>
      <c r="I45" s="223"/>
      <c r="J45" s="225"/>
      <c r="K45" s="226"/>
    </row>
    <row r="46" spans="1:11" x14ac:dyDescent="0.25">
      <c r="A46" s="100"/>
      <c r="B46" s="222" t="s">
        <v>51</v>
      </c>
      <c r="C46" s="42"/>
      <c r="D46" s="223">
        <v>8.8000000000000007</v>
      </c>
      <c r="E46" s="223">
        <v>8.8000000000000007</v>
      </c>
      <c r="F46" s="224"/>
      <c r="G46" s="223"/>
      <c r="H46" s="224"/>
      <c r="I46" s="223"/>
      <c r="J46" s="225"/>
      <c r="K46" s="226"/>
    </row>
    <row r="47" spans="1:11" x14ac:dyDescent="0.25">
      <c r="A47" s="100"/>
      <c r="B47" s="222" t="s">
        <v>167</v>
      </c>
      <c r="C47" s="30"/>
      <c r="D47" s="223">
        <v>0.16</v>
      </c>
      <c r="E47" s="223">
        <v>0.16</v>
      </c>
      <c r="F47" s="224"/>
      <c r="G47" s="223"/>
      <c r="H47" s="224"/>
      <c r="I47" s="223"/>
      <c r="J47" s="27"/>
      <c r="K47" s="226"/>
    </row>
    <row r="48" spans="1:11" x14ac:dyDescent="0.25">
      <c r="A48" s="100"/>
      <c r="B48" s="222" t="s">
        <v>121</v>
      </c>
      <c r="C48" s="30"/>
      <c r="D48" s="223"/>
      <c r="E48" s="223">
        <v>16.2</v>
      </c>
      <c r="F48" s="224"/>
      <c r="G48" s="223"/>
      <c r="H48" s="224"/>
      <c r="I48" s="223"/>
      <c r="J48" s="27"/>
      <c r="K48" s="226"/>
    </row>
    <row r="49" spans="1:11" x14ac:dyDescent="0.25">
      <c r="A49" s="100"/>
      <c r="B49" s="222" t="s">
        <v>220</v>
      </c>
      <c r="C49" s="30"/>
      <c r="D49" s="223"/>
      <c r="E49" s="223">
        <v>18</v>
      </c>
      <c r="F49" s="224"/>
      <c r="G49" s="223"/>
      <c r="H49" s="224"/>
      <c r="I49" s="223"/>
      <c r="J49" s="27"/>
      <c r="K49" s="226"/>
    </row>
    <row r="50" spans="1:11" ht="31.5" x14ac:dyDescent="0.25">
      <c r="A50" s="100" t="s">
        <v>241</v>
      </c>
      <c r="B50" s="222"/>
      <c r="C50" s="28">
        <v>200</v>
      </c>
      <c r="D50" s="224"/>
      <c r="E50" s="223"/>
      <c r="F50" s="224">
        <v>11.185325000000001</v>
      </c>
      <c r="G50" s="223">
        <v>10.93385</v>
      </c>
      <c r="H50" s="224">
        <v>31.802150000000001</v>
      </c>
      <c r="I50" s="223">
        <v>282.55250000000001</v>
      </c>
      <c r="J50" s="224">
        <v>0.18</v>
      </c>
      <c r="K50" s="226" t="s">
        <v>314</v>
      </c>
    </row>
    <row r="51" spans="1:11" x14ac:dyDescent="0.25">
      <c r="A51" s="100"/>
      <c r="B51" s="193" t="s">
        <v>225</v>
      </c>
      <c r="C51" s="43"/>
      <c r="D51" s="224">
        <v>78</v>
      </c>
      <c r="E51" s="223">
        <v>73.599999999999994</v>
      </c>
      <c r="F51" s="224"/>
      <c r="G51" s="223"/>
      <c r="H51" s="224"/>
      <c r="I51" s="223"/>
      <c r="J51" s="224"/>
      <c r="K51" s="226"/>
    </row>
    <row r="52" spans="1:11" x14ac:dyDescent="0.25">
      <c r="A52" s="100"/>
      <c r="B52" s="193" t="s">
        <v>240</v>
      </c>
      <c r="C52" s="43"/>
      <c r="D52" s="224"/>
      <c r="E52" s="223">
        <v>32</v>
      </c>
      <c r="F52" s="224"/>
      <c r="G52" s="223"/>
      <c r="H52" s="224"/>
      <c r="I52" s="223"/>
      <c r="J52" s="224"/>
      <c r="K52" s="226"/>
    </row>
    <row r="53" spans="1:11" x14ac:dyDescent="0.25">
      <c r="A53" s="100"/>
      <c r="B53" s="222" t="s">
        <v>45</v>
      </c>
      <c r="C53" s="43"/>
      <c r="D53" s="224">
        <v>8</v>
      </c>
      <c r="E53" s="223">
        <v>8</v>
      </c>
      <c r="F53" s="224"/>
      <c r="G53" s="223"/>
      <c r="H53" s="224"/>
      <c r="I53" s="223"/>
      <c r="J53" s="224"/>
      <c r="K53" s="226"/>
    </row>
    <row r="54" spans="1:11" x14ac:dyDescent="0.25">
      <c r="A54" s="100"/>
      <c r="B54" s="222" t="s">
        <v>31</v>
      </c>
      <c r="C54" s="43"/>
      <c r="D54" s="224">
        <v>11.9</v>
      </c>
      <c r="E54" s="223">
        <v>10</v>
      </c>
      <c r="F54" s="224"/>
      <c r="G54" s="223"/>
      <c r="H54" s="224"/>
      <c r="I54" s="223"/>
      <c r="J54" s="217"/>
      <c r="K54" s="226"/>
    </row>
    <row r="55" spans="1:11" x14ac:dyDescent="0.25">
      <c r="A55" s="100"/>
      <c r="B55" s="222" t="s">
        <v>35</v>
      </c>
      <c r="C55" s="43"/>
      <c r="D55" s="224">
        <v>16.25</v>
      </c>
      <c r="E55" s="223">
        <v>13</v>
      </c>
      <c r="F55" s="224"/>
      <c r="G55" s="223"/>
      <c r="H55" s="224"/>
      <c r="I55" s="223"/>
      <c r="J55" s="217"/>
      <c r="K55" s="226"/>
    </row>
    <row r="56" spans="1:11" x14ac:dyDescent="0.25">
      <c r="A56" s="100"/>
      <c r="B56" s="222" t="s">
        <v>17</v>
      </c>
      <c r="C56" s="43"/>
      <c r="D56" s="224">
        <v>55</v>
      </c>
      <c r="E56" s="223">
        <v>55</v>
      </c>
      <c r="F56" s="228"/>
      <c r="G56" s="223"/>
      <c r="H56" s="224"/>
      <c r="I56" s="223"/>
      <c r="J56" s="224"/>
      <c r="K56" s="226"/>
    </row>
    <row r="57" spans="1:11" x14ac:dyDescent="0.25">
      <c r="A57" s="100"/>
      <c r="B57" s="222" t="s">
        <v>51</v>
      </c>
      <c r="C57" s="43"/>
      <c r="D57" s="224">
        <v>86</v>
      </c>
      <c r="E57" s="223">
        <v>86</v>
      </c>
      <c r="F57" s="224"/>
      <c r="G57" s="223"/>
      <c r="H57" s="224"/>
      <c r="I57" s="223"/>
      <c r="J57" s="217"/>
      <c r="K57" s="226"/>
    </row>
    <row r="58" spans="1:11" x14ac:dyDescent="0.25">
      <c r="A58" s="100"/>
      <c r="B58" s="230" t="s">
        <v>152</v>
      </c>
      <c r="C58" s="43"/>
      <c r="D58" s="225">
        <v>0.8</v>
      </c>
      <c r="E58" s="223">
        <v>0.8</v>
      </c>
      <c r="F58" s="228"/>
      <c r="G58" s="223"/>
      <c r="H58" s="224"/>
      <c r="I58" s="223"/>
      <c r="J58" s="217"/>
      <c r="K58" s="226"/>
    </row>
    <row r="59" spans="1:11" x14ac:dyDescent="0.25">
      <c r="A59" s="100"/>
      <c r="B59" s="222" t="s">
        <v>57</v>
      </c>
      <c r="C59" s="43"/>
      <c r="D59" s="224"/>
      <c r="E59" s="223">
        <v>168</v>
      </c>
      <c r="F59" s="224"/>
      <c r="G59" s="223"/>
      <c r="H59" s="224"/>
      <c r="I59" s="223"/>
      <c r="J59" s="217"/>
      <c r="K59" s="226"/>
    </row>
    <row r="60" spans="1:11" ht="31.5" x14ac:dyDescent="0.25">
      <c r="A60" s="191" t="s">
        <v>208</v>
      </c>
      <c r="B60" s="222"/>
      <c r="C60" s="28">
        <v>180</v>
      </c>
      <c r="D60" s="224"/>
      <c r="E60" s="223"/>
      <c r="F60" s="224">
        <v>0.59532374100719432</v>
      </c>
      <c r="G60" s="223">
        <v>8.0935251798561161E-2</v>
      </c>
      <c r="H60" s="224">
        <v>16.809999999999999</v>
      </c>
      <c r="I60" s="49">
        <v>71.52</v>
      </c>
      <c r="J60" s="214">
        <v>0.65</v>
      </c>
      <c r="K60" s="50" t="s">
        <v>209</v>
      </c>
    </row>
    <row r="61" spans="1:11" x14ac:dyDescent="0.25">
      <c r="A61" s="100"/>
      <c r="B61" s="222" t="s">
        <v>210</v>
      </c>
      <c r="C61" s="28"/>
      <c r="D61" s="224">
        <v>15.3</v>
      </c>
      <c r="E61" s="223">
        <v>15</v>
      </c>
      <c r="F61" s="214"/>
      <c r="G61" s="28"/>
      <c r="H61" s="214"/>
      <c r="I61" s="49"/>
      <c r="J61" s="214"/>
      <c r="K61" s="226"/>
    </row>
    <row r="62" spans="1:11" s="227" customFormat="1" x14ac:dyDescent="0.25">
      <c r="A62" s="100"/>
      <c r="B62" s="239" t="s">
        <v>21</v>
      </c>
      <c r="C62" s="28"/>
      <c r="D62" s="224">
        <v>6</v>
      </c>
      <c r="E62" s="223">
        <v>6</v>
      </c>
      <c r="F62" s="214"/>
      <c r="G62" s="28"/>
      <c r="H62" s="214"/>
      <c r="I62" s="49"/>
      <c r="J62" s="214"/>
      <c r="K62" s="226"/>
    </row>
    <row r="63" spans="1:11" s="227" customFormat="1" x14ac:dyDescent="0.25">
      <c r="A63" s="100"/>
      <c r="B63" s="222" t="s">
        <v>51</v>
      </c>
      <c r="C63" s="28"/>
      <c r="D63" s="224">
        <v>183</v>
      </c>
      <c r="E63" s="223">
        <v>183</v>
      </c>
      <c r="F63" s="214"/>
      <c r="G63" s="28"/>
      <c r="H63" s="214"/>
      <c r="I63" s="49"/>
      <c r="J63" s="214"/>
      <c r="K63" s="226"/>
    </row>
    <row r="64" spans="1:11" ht="45.75" thickBot="1" x14ac:dyDescent="0.3">
      <c r="A64" s="100" t="s">
        <v>144</v>
      </c>
      <c r="B64" s="222"/>
      <c r="C64" s="28">
        <v>35</v>
      </c>
      <c r="D64" s="223">
        <v>35</v>
      </c>
      <c r="E64" s="225">
        <v>35</v>
      </c>
      <c r="F64" s="224">
        <v>2.66</v>
      </c>
      <c r="G64" s="223">
        <v>0.28000000000000003</v>
      </c>
      <c r="H64" s="224">
        <v>17.22</v>
      </c>
      <c r="I64" s="223">
        <v>82.25</v>
      </c>
      <c r="J64" s="224">
        <v>0</v>
      </c>
      <c r="K64" s="139" t="s">
        <v>295</v>
      </c>
    </row>
    <row r="65" spans="1:11" ht="48" thickBot="1" x14ac:dyDescent="0.3">
      <c r="A65" s="447" t="s">
        <v>166</v>
      </c>
      <c r="B65" s="20"/>
      <c r="C65" s="21">
        <v>45</v>
      </c>
      <c r="D65" s="52">
        <v>45</v>
      </c>
      <c r="E65" s="53">
        <v>45</v>
      </c>
      <c r="F65" s="54">
        <v>2.9729729729729724</v>
      </c>
      <c r="G65" s="52">
        <v>0.54054054054054046</v>
      </c>
      <c r="H65" s="54">
        <v>17.837837837837839</v>
      </c>
      <c r="I65" s="52">
        <v>89.189189189189179</v>
      </c>
      <c r="J65" s="55"/>
      <c r="K65" s="51" t="s">
        <v>300</v>
      </c>
    </row>
    <row r="66" spans="1:11" s="37" customFormat="1" ht="21.75" customHeight="1" thickBot="1" x14ac:dyDescent="0.3">
      <c r="A66" s="207" t="s">
        <v>28</v>
      </c>
      <c r="B66" s="31"/>
      <c r="C66" s="460">
        <f>C33+C35+C50+C60+C64+C65</f>
        <v>690</v>
      </c>
      <c r="D66" s="34"/>
      <c r="E66" s="57"/>
      <c r="F66" s="1">
        <f>SUM(F32:F65)</f>
        <v>20.965021713980168</v>
      </c>
      <c r="G66" s="1">
        <f>SUM(G32:G65)</f>
        <v>17.626925792339105</v>
      </c>
      <c r="H66" s="1">
        <f>SUM(H32:H65)</f>
        <v>100.17058783783784</v>
      </c>
      <c r="I66" s="1">
        <f>SUM(I32:I65)</f>
        <v>667.54668918918912</v>
      </c>
      <c r="J66" s="1">
        <f>SUM(J32:J65)</f>
        <v>4.97</v>
      </c>
      <c r="K66" s="36"/>
    </row>
    <row r="67" spans="1:11" ht="31.5" x14ac:dyDescent="0.25">
      <c r="A67" s="100"/>
      <c r="B67" s="399" t="s">
        <v>202</v>
      </c>
      <c r="C67" s="24"/>
      <c r="D67" s="223"/>
      <c r="E67" s="198"/>
      <c r="F67" s="224"/>
      <c r="G67" s="17"/>
      <c r="H67" s="224"/>
      <c r="I67" s="17"/>
      <c r="J67" s="197"/>
      <c r="K67" s="18"/>
    </row>
    <row r="68" spans="1:11" ht="18" customHeight="1" x14ac:dyDescent="0.25">
      <c r="A68" s="100" t="s">
        <v>123</v>
      </c>
      <c r="B68" s="239"/>
      <c r="C68" s="60">
        <v>180</v>
      </c>
      <c r="D68" s="73"/>
      <c r="E68" s="73"/>
      <c r="F68" s="61">
        <v>5.22</v>
      </c>
      <c r="G68" s="72">
        <v>4.5</v>
      </c>
      <c r="H68" s="61">
        <v>7.56</v>
      </c>
      <c r="I68" s="61">
        <v>92</v>
      </c>
      <c r="J68" s="73">
        <v>0.54</v>
      </c>
      <c r="K68" s="226" t="s">
        <v>113</v>
      </c>
    </row>
    <row r="69" spans="1:11" ht="30" customHeight="1" x14ac:dyDescent="0.25">
      <c r="A69" s="100" t="s">
        <v>341</v>
      </c>
      <c r="B69" s="222" t="s">
        <v>129</v>
      </c>
      <c r="C69" s="60"/>
      <c r="D69" s="299">
        <v>185</v>
      </c>
      <c r="E69" s="299">
        <v>180</v>
      </c>
      <c r="F69" s="61"/>
      <c r="G69" s="72"/>
      <c r="H69" s="61"/>
      <c r="I69" s="61"/>
      <c r="J69" s="73"/>
      <c r="K69" s="226"/>
    </row>
    <row r="70" spans="1:11" ht="47.25" x14ac:dyDescent="0.25">
      <c r="A70" s="113" t="s">
        <v>153</v>
      </c>
      <c r="B70" s="400" t="s">
        <v>43</v>
      </c>
      <c r="C70" s="200">
        <v>20</v>
      </c>
      <c r="D70" s="219">
        <v>20</v>
      </c>
      <c r="E70" s="46">
        <v>20</v>
      </c>
      <c r="F70" s="219">
        <v>1.5</v>
      </c>
      <c r="G70" s="46">
        <v>1.96</v>
      </c>
      <c r="H70" s="219">
        <v>14.88</v>
      </c>
      <c r="I70" s="46">
        <v>83.4</v>
      </c>
      <c r="J70" s="219"/>
      <c r="K70" s="50" t="s">
        <v>294</v>
      </c>
    </row>
    <row r="71" spans="1:11" ht="31.5" x14ac:dyDescent="0.25">
      <c r="A71" s="433" t="s">
        <v>130</v>
      </c>
      <c r="B71" s="397"/>
      <c r="C71" s="59" t="s">
        <v>135</v>
      </c>
      <c r="D71" s="61"/>
      <c r="E71" s="72"/>
      <c r="F71" s="240">
        <v>11.97</v>
      </c>
      <c r="G71" s="61">
        <v>3.91</v>
      </c>
      <c r="H71" s="240">
        <v>5.87</v>
      </c>
      <c r="I71" s="61">
        <v>106.67</v>
      </c>
      <c r="J71" s="401">
        <v>0.46</v>
      </c>
      <c r="K71" s="226" t="s">
        <v>131</v>
      </c>
    </row>
    <row r="72" spans="1:11" x14ac:dyDescent="0.25">
      <c r="A72" s="433"/>
      <c r="B72" s="397" t="s">
        <v>112</v>
      </c>
      <c r="C72" s="61"/>
      <c r="D72" s="61">
        <v>68.34</v>
      </c>
      <c r="E72" s="72">
        <v>50.25</v>
      </c>
      <c r="F72" s="240"/>
      <c r="G72" s="61"/>
      <c r="H72" s="240"/>
      <c r="I72" s="61"/>
      <c r="J72" s="398"/>
      <c r="K72" s="226"/>
    </row>
    <row r="73" spans="1:11" x14ac:dyDescent="0.25">
      <c r="A73" s="433"/>
      <c r="B73" s="397" t="s">
        <v>77</v>
      </c>
      <c r="C73" s="61"/>
      <c r="D73" s="61"/>
      <c r="E73" s="72">
        <v>39.75</v>
      </c>
      <c r="F73" s="240"/>
      <c r="G73" s="61"/>
      <c r="H73" s="240"/>
      <c r="I73" s="61"/>
      <c r="J73" s="398"/>
      <c r="K73" s="226"/>
    </row>
    <row r="74" spans="1:11" x14ac:dyDescent="0.25">
      <c r="A74" s="433"/>
      <c r="B74" s="193" t="s">
        <v>144</v>
      </c>
      <c r="C74" s="61"/>
      <c r="D74" s="61">
        <v>8.25</v>
      </c>
      <c r="E74" s="72">
        <v>8.25</v>
      </c>
      <c r="F74" s="240"/>
      <c r="G74" s="61"/>
      <c r="H74" s="240"/>
      <c r="I74" s="61"/>
      <c r="J74" s="398"/>
      <c r="K74" s="226"/>
    </row>
    <row r="75" spans="1:11" x14ac:dyDescent="0.25">
      <c r="A75" s="433"/>
      <c r="B75" s="397" t="s">
        <v>44</v>
      </c>
      <c r="C75" s="61"/>
      <c r="D75" s="61">
        <v>6.3</v>
      </c>
      <c r="E75" s="72">
        <v>5.25</v>
      </c>
      <c r="F75" s="240"/>
      <c r="G75" s="61"/>
      <c r="H75" s="240"/>
      <c r="I75" s="61"/>
      <c r="J75" s="398"/>
      <c r="K75" s="226"/>
    </row>
    <row r="76" spans="1:11" x14ac:dyDescent="0.25">
      <c r="A76" s="433"/>
      <c r="B76" s="397" t="s">
        <v>132</v>
      </c>
      <c r="C76" s="61"/>
      <c r="D76" s="61">
        <v>12</v>
      </c>
      <c r="E76" s="72">
        <v>12</v>
      </c>
      <c r="F76" s="240"/>
      <c r="G76" s="61"/>
      <c r="H76" s="240"/>
      <c r="I76" s="61"/>
      <c r="J76" s="398"/>
      <c r="K76" s="226"/>
    </row>
    <row r="77" spans="1:11" x14ac:dyDescent="0.25">
      <c r="A77" s="433"/>
      <c r="B77" s="397" t="s">
        <v>45</v>
      </c>
      <c r="C77" s="61"/>
      <c r="D77" s="61">
        <v>2.25</v>
      </c>
      <c r="E77" s="72">
        <v>2.25</v>
      </c>
      <c r="F77" s="240"/>
      <c r="G77" s="61"/>
      <c r="H77" s="240"/>
      <c r="I77" s="61"/>
      <c r="J77" s="398"/>
      <c r="K77" s="226"/>
    </row>
    <row r="78" spans="1:11" x14ac:dyDescent="0.25">
      <c r="A78" s="433"/>
      <c r="B78" s="230" t="s">
        <v>152</v>
      </c>
      <c r="C78" s="61"/>
      <c r="D78" s="61">
        <v>0.4</v>
      </c>
      <c r="E78" s="72">
        <v>0.4</v>
      </c>
      <c r="F78" s="240"/>
      <c r="G78" s="61"/>
      <c r="H78" s="240"/>
      <c r="I78" s="61"/>
      <c r="J78" s="398"/>
      <c r="K78" s="226"/>
    </row>
    <row r="79" spans="1:11" x14ac:dyDescent="0.25">
      <c r="A79" s="433"/>
      <c r="B79" s="397" t="s">
        <v>36</v>
      </c>
      <c r="C79" s="61"/>
      <c r="D79" s="61">
        <v>1</v>
      </c>
      <c r="E79" s="72">
        <v>1</v>
      </c>
      <c r="F79" s="240"/>
      <c r="G79" s="61"/>
      <c r="H79" s="240"/>
      <c r="I79" s="61"/>
      <c r="J79" s="398"/>
      <c r="K79" s="226"/>
    </row>
    <row r="80" spans="1:11" x14ac:dyDescent="0.25">
      <c r="A80" s="433"/>
      <c r="B80" s="397" t="s">
        <v>147</v>
      </c>
      <c r="C80" s="61"/>
      <c r="D80" s="61"/>
      <c r="E80" s="72">
        <v>60</v>
      </c>
      <c r="F80" s="240"/>
      <c r="G80" s="61"/>
      <c r="H80" s="240"/>
      <c r="I80" s="61"/>
      <c r="J80" s="398"/>
      <c r="K80" s="226"/>
    </row>
    <row r="81" spans="1:11" x14ac:dyDescent="0.25">
      <c r="A81" s="433"/>
      <c r="B81" s="58" t="s">
        <v>133</v>
      </c>
      <c r="C81" s="60"/>
      <c r="D81" s="61"/>
      <c r="E81" s="72"/>
      <c r="F81" s="240"/>
      <c r="G81" s="61"/>
      <c r="H81" s="240"/>
      <c r="I81" s="61"/>
      <c r="J81" s="398"/>
      <c r="K81" s="226"/>
    </row>
    <row r="82" spans="1:11" x14ac:dyDescent="0.25">
      <c r="A82" s="433"/>
      <c r="B82" s="239" t="s">
        <v>132</v>
      </c>
      <c r="C82" s="60"/>
      <c r="D82" s="61">
        <v>10</v>
      </c>
      <c r="E82" s="72">
        <v>10</v>
      </c>
      <c r="F82" s="240"/>
      <c r="G82" s="61"/>
      <c r="H82" s="240"/>
      <c r="I82" s="61"/>
      <c r="J82" s="398"/>
      <c r="K82" s="226"/>
    </row>
    <row r="83" spans="1:11" x14ac:dyDescent="0.25">
      <c r="A83" s="433"/>
      <c r="B83" s="239" t="s">
        <v>45</v>
      </c>
      <c r="C83" s="60"/>
      <c r="D83" s="61">
        <v>1.1000000000000001</v>
      </c>
      <c r="E83" s="72">
        <v>1.1000000000000001</v>
      </c>
      <c r="F83" s="240"/>
      <c r="G83" s="61"/>
      <c r="H83" s="240"/>
      <c r="I83" s="61"/>
      <c r="J83" s="398"/>
      <c r="K83" s="226"/>
    </row>
    <row r="84" spans="1:11" x14ac:dyDescent="0.25">
      <c r="A84" s="433"/>
      <c r="B84" s="239" t="s">
        <v>40</v>
      </c>
      <c r="C84" s="60"/>
      <c r="D84" s="61">
        <v>1.1000000000000001</v>
      </c>
      <c r="E84" s="72">
        <v>1.1000000000000001</v>
      </c>
      <c r="F84" s="240"/>
      <c r="G84" s="61"/>
      <c r="H84" s="240"/>
      <c r="I84" s="61"/>
      <c r="J84" s="398"/>
      <c r="K84" s="226"/>
    </row>
    <row r="85" spans="1:11" x14ac:dyDescent="0.25">
      <c r="A85" s="433"/>
      <c r="B85" s="239" t="s">
        <v>20</v>
      </c>
      <c r="C85" s="60"/>
      <c r="D85" s="61">
        <v>10</v>
      </c>
      <c r="E85" s="72">
        <v>10</v>
      </c>
      <c r="F85" s="240"/>
      <c r="G85" s="61"/>
      <c r="H85" s="240"/>
      <c r="I85" s="61"/>
      <c r="J85" s="398"/>
      <c r="K85" s="226"/>
    </row>
    <row r="86" spans="1:11" x14ac:dyDescent="0.25">
      <c r="A86" s="433"/>
      <c r="B86" s="239" t="s">
        <v>21</v>
      </c>
      <c r="C86" s="60"/>
      <c r="D86" s="61">
        <v>0.2</v>
      </c>
      <c r="E86" s="72">
        <v>0.2</v>
      </c>
      <c r="F86" s="240"/>
      <c r="G86" s="61"/>
      <c r="H86" s="240"/>
      <c r="I86" s="61"/>
      <c r="J86" s="398"/>
      <c r="K86" s="226"/>
    </row>
    <row r="87" spans="1:11" x14ac:dyDescent="0.25">
      <c r="A87" s="433"/>
      <c r="B87" s="230" t="s">
        <v>152</v>
      </c>
      <c r="C87" s="60"/>
      <c r="D87" s="61">
        <v>0.13</v>
      </c>
      <c r="E87" s="72">
        <v>0.13</v>
      </c>
      <c r="F87" s="240"/>
      <c r="G87" s="61"/>
      <c r="H87" s="240"/>
      <c r="I87" s="61"/>
      <c r="J87" s="398"/>
      <c r="K87" s="226"/>
    </row>
    <row r="88" spans="1:11" x14ac:dyDescent="0.25">
      <c r="A88" s="433"/>
      <c r="B88" s="239" t="s">
        <v>134</v>
      </c>
      <c r="C88" s="60"/>
      <c r="D88" s="61"/>
      <c r="E88" s="72">
        <v>20</v>
      </c>
      <c r="F88" s="240"/>
      <c r="G88" s="61"/>
      <c r="H88" s="240"/>
      <c r="I88" s="61"/>
      <c r="J88" s="398"/>
      <c r="K88" s="226"/>
    </row>
    <row r="89" spans="1:11" ht="31.5" x14ac:dyDescent="0.25">
      <c r="A89" s="100" t="s">
        <v>46</v>
      </c>
      <c r="B89" s="222"/>
      <c r="C89" s="28">
        <v>140</v>
      </c>
      <c r="D89" s="223"/>
      <c r="E89" s="225"/>
      <c r="F89" s="224">
        <v>2.8613445378151261</v>
      </c>
      <c r="G89" s="223">
        <v>4.4831932773109244</v>
      </c>
      <c r="H89" s="224">
        <v>19.079999999999998</v>
      </c>
      <c r="I89" s="223">
        <v>128.1</v>
      </c>
      <c r="J89" s="224">
        <v>16.96</v>
      </c>
      <c r="K89" s="226" t="s">
        <v>292</v>
      </c>
    </row>
    <row r="90" spans="1:11" x14ac:dyDescent="0.25">
      <c r="A90" s="100"/>
      <c r="B90" s="222" t="s">
        <v>34</v>
      </c>
      <c r="C90" s="28"/>
      <c r="D90" s="223">
        <v>159.6</v>
      </c>
      <c r="E90" s="225">
        <v>119.7</v>
      </c>
      <c r="F90" s="224"/>
      <c r="G90" s="223"/>
      <c r="H90" s="224"/>
      <c r="I90" s="223"/>
      <c r="J90" s="224"/>
      <c r="K90" s="226"/>
    </row>
    <row r="91" spans="1:11" x14ac:dyDescent="0.25">
      <c r="A91" s="100"/>
      <c r="B91" s="222" t="s">
        <v>19</v>
      </c>
      <c r="C91" s="28"/>
      <c r="D91" s="223">
        <v>22.12</v>
      </c>
      <c r="E91" s="225">
        <v>21</v>
      </c>
      <c r="F91" s="224"/>
      <c r="G91" s="223"/>
      <c r="H91" s="224"/>
      <c r="I91" s="223"/>
      <c r="J91" s="224"/>
      <c r="K91" s="226"/>
    </row>
    <row r="92" spans="1:11" x14ac:dyDescent="0.25">
      <c r="A92" s="100"/>
      <c r="B92" s="222" t="s">
        <v>22</v>
      </c>
      <c r="C92" s="28"/>
      <c r="D92" s="223">
        <v>5</v>
      </c>
      <c r="E92" s="225">
        <v>5</v>
      </c>
      <c r="F92" s="224"/>
      <c r="G92" s="223"/>
      <c r="H92" s="224"/>
      <c r="I92" s="223"/>
      <c r="J92" s="224"/>
      <c r="K92" s="226"/>
    </row>
    <row r="93" spans="1:11" x14ac:dyDescent="0.25">
      <c r="A93" s="100"/>
      <c r="B93" s="230" t="s">
        <v>152</v>
      </c>
      <c r="C93" s="28"/>
      <c r="D93" s="223">
        <v>0.52</v>
      </c>
      <c r="E93" s="225">
        <v>0.52</v>
      </c>
      <c r="F93" s="224"/>
      <c r="G93" s="223"/>
      <c r="H93" s="224"/>
      <c r="I93" s="223"/>
      <c r="J93" s="224"/>
      <c r="K93" s="226"/>
    </row>
    <row r="94" spans="1:11" ht="21.75" customHeight="1" x14ac:dyDescent="0.25">
      <c r="A94" s="100" t="s">
        <v>47</v>
      </c>
      <c r="B94" s="222"/>
      <c r="C94" s="28" t="s">
        <v>196</v>
      </c>
      <c r="D94" s="223"/>
      <c r="E94" s="225"/>
      <c r="F94" s="224">
        <v>6.3063063063063057E-2</v>
      </c>
      <c r="G94" s="223">
        <v>1.8018018018018018E-2</v>
      </c>
      <c r="H94" s="224">
        <v>6.0138296664991309</v>
      </c>
      <c r="I94" s="223">
        <v>23.935212957408517</v>
      </c>
      <c r="J94" s="224">
        <v>0.03</v>
      </c>
      <c r="K94" s="47" t="s">
        <v>293</v>
      </c>
    </row>
    <row r="95" spans="1:11" x14ac:dyDescent="0.25">
      <c r="A95" s="100"/>
      <c r="B95" s="222" t="s">
        <v>165</v>
      </c>
      <c r="C95" s="28"/>
      <c r="D95" s="223">
        <v>0.45</v>
      </c>
      <c r="E95" s="225">
        <v>0.45</v>
      </c>
      <c r="F95" s="224"/>
      <c r="G95" s="223"/>
      <c r="H95" s="224"/>
      <c r="I95" s="223"/>
      <c r="J95" s="224"/>
      <c r="K95" s="226"/>
    </row>
    <row r="96" spans="1:11" x14ac:dyDescent="0.25">
      <c r="A96" s="100"/>
      <c r="B96" s="222" t="s">
        <v>48</v>
      </c>
      <c r="C96" s="28"/>
      <c r="D96" s="223">
        <v>6</v>
      </c>
      <c r="E96" s="225">
        <v>6</v>
      </c>
      <c r="F96" s="224"/>
      <c r="G96" s="223"/>
      <c r="H96" s="224"/>
      <c r="I96" s="223"/>
      <c r="J96" s="224"/>
      <c r="K96" s="226"/>
    </row>
    <row r="97" spans="1:11" x14ac:dyDescent="0.25">
      <c r="A97" s="100"/>
      <c r="B97" s="222" t="s">
        <v>20</v>
      </c>
      <c r="C97" s="28"/>
      <c r="D97" s="223">
        <v>180</v>
      </c>
      <c r="E97" s="225">
        <v>180</v>
      </c>
      <c r="F97" s="224"/>
      <c r="G97" s="223"/>
      <c r="H97" s="224"/>
      <c r="I97" s="223"/>
      <c r="J97" s="224"/>
      <c r="K97" s="226"/>
    </row>
    <row r="98" spans="1:11" ht="31.5" customHeight="1" thickBot="1" x14ac:dyDescent="0.3">
      <c r="A98" s="100" t="s">
        <v>144</v>
      </c>
      <c r="B98" s="222"/>
      <c r="C98" s="28">
        <v>35</v>
      </c>
      <c r="D98" s="223">
        <v>35</v>
      </c>
      <c r="E98" s="225">
        <v>35</v>
      </c>
      <c r="F98" s="224">
        <v>2.66</v>
      </c>
      <c r="G98" s="223">
        <v>0.28000000000000003</v>
      </c>
      <c r="H98" s="224">
        <v>17.22</v>
      </c>
      <c r="I98" s="223">
        <v>82.25</v>
      </c>
      <c r="J98" s="224">
        <v>0</v>
      </c>
      <c r="K98" s="139" t="s">
        <v>295</v>
      </c>
    </row>
    <row r="99" spans="1:11" s="37" customFormat="1" ht="16.5" thickBot="1" x14ac:dyDescent="0.3">
      <c r="A99" s="207" t="s">
        <v>28</v>
      </c>
      <c r="B99" s="31"/>
      <c r="C99" s="32">
        <f>C68+C70+80+C89+186+C98</f>
        <v>641</v>
      </c>
      <c r="D99" s="34"/>
      <c r="E99" s="57"/>
      <c r="F99" s="35">
        <f>F68+F70+F71+F89+F94+F98</f>
        <v>24.274407600878188</v>
      </c>
      <c r="G99" s="35">
        <f>G68+G70+G71+G89+G94+G98</f>
        <v>15.151211295328944</v>
      </c>
      <c r="H99" s="35">
        <f>H68+H70+H71+H89+H94+H98</f>
        <v>70.623829666499134</v>
      </c>
      <c r="I99" s="35">
        <f>I68+I70+I71+I89+I94+I98</f>
        <v>516.35521295740841</v>
      </c>
      <c r="J99" s="35">
        <f>J68+J70+J71+J89+J94+J98</f>
        <v>17.990000000000002</v>
      </c>
      <c r="K99" s="38"/>
    </row>
    <row r="100" spans="1:11" s="37" customFormat="1" ht="16.5" thickBot="1" x14ac:dyDescent="0.3">
      <c r="A100" s="207" t="s">
        <v>49</v>
      </c>
      <c r="B100" s="64"/>
      <c r="C100" s="186">
        <f>C27+C31+C66+C99</f>
        <v>1840</v>
      </c>
      <c r="D100" s="65"/>
      <c r="E100" s="187"/>
      <c r="F100" s="35">
        <f>F27+F31+F66+F99</f>
        <v>59.541681567110615</v>
      </c>
      <c r="G100" s="35">
        <f>G27+G31+G66+G99</f>
        <v>49.490749700280652</v>
      </c>
      <c r="H100" s="35">
        <f>H27+H31+H66+H99</f>
        <v>240.23441750433699</v>
      </c>
      <c r="I100" s="35">
        <f>I27+I31+I66+I99</f>
        <v>1672.9619021465976</v>
      </c>
      <c r="J100" s="35">
        <f>J27+J31+J66+J99</f>
        <v>35.06</v>
      </c>
      <c r="K100" s="36"/>
    </row>
    <row r="101" spans="1:11" x14ac:dyDescent="0.25">
      <c r="C101" s="66"/>
      <c r="D101" s="67"/>
      <c r="E101" s="29"/>
      <c r="F101" s="29"/>
      <c r="G101" s="29"/>
      <c r="H101" s="29"/>
      <c r="I101" s="197"/>
      <c r="J101" s="68"/>
    </row>
    <row r="102" spans="1:11" ht="16.5" thickBot="1" x14ac:dyDescent="0.3">
      <c r="A102" s="445" t="s">
        <v>50</v>
      </c>
      <c r="B102" s="13"/>
      <c r="C102" s="13"/>
      <c r="D102" s="14"/>
      <c r="I102" s="69"/>
      <c r="J102" s="69"/>
      <c r="K102" s="20"/>
    </row>
    <row r="103" spans="1:11" ht="32.25" customHeight="1" thickBot="1" x14ac:dyDescent="0.3">
      <c r="A103" s="501" t="s">
        <v>257</v>
      </c>
      <c r="B103" s="503" t="s">
        <v>432</v>
      </c>
      <c r="C103" s="503" t="s">
        <v>428</v>
      </c>
      <c r="D103" s="201" t="s">
        <v>429</v>
      </c>
      <c r="E103" s="108" t="s">
        <v>430</v>
      </c>
      <c r="F103" s="496" t="s">
        <v>5</v>
      </c>
      <c r="G103" s="497"/>
      <c r="H103" s="498"/>
      <c r="I103" s="201" t="s">
        <v>431</v>
      </c>
      <c r="J103" s="201" t="s">
        <v>6</v>
      </c>
      <c r="K103" s="199" t="s">
        <v>7</v>
      </c>
    </row>
    <row r="104" spans="1:11" ht="16.5" thickBot="1" x14ac:dyDescent="0.3">
      <c r="A104" s="502"/>
      <c r="B104" s="504"/>
      <c r="C104" s="504"/>
      <c r="D104" s="283" t="s">
        <v>8</v>
      </c>
      <c r="E104" s="283" t="s">
        <v>9</v>
      </c>
      <c r="F104" s="283" t="s">
        <v>10</v>
      </c>
      <c r="G104" s="283" t="s">
        <v>11</v>
      </c>
      <c r="H104" s="285" t="s">
        <v>12</v>
      </c>
      <c r="I104" s="285" t="s">
        <v>13</v>
      </c>
      <c r="J104" s="285" t="s">
        <v>14</v>
      </c>
      <c r="K104" s="295"/>
    </row>
    <row r="105" spans="1:11" x14ac:dyDescent="0.25">
      <c r="A105" s="446"/>
      <c r="B105" s="110" t="s">
        <v>15</v>
      </c>
      <c r="C105" s="24"/>
      <c r="D105" s="197"/>
      <c r="E105" s="25"/>
      <c r="F105" s="68"/>
      <c r="G105" s="25"/>
      <c r="H105" s="68"/>
      <c r="I105" s="25"/>
      <c r="J105" s="68"/>
      <c r="K105" s="226"/>
    </row>
    <row r="106" spans="1:11" ht="31.5" x14ac:dyDescent="0.25">
      <c r="A106" s="221" t="s">
        <v>453</v>
      </c>
      <c r="C106" s="28" t="s">
        <v>195</v>
      </c>
      <c r="D106" s="29"/>
      <c r="E106" s="223"/>
      <c r="F106" s="29">
        <v>4.8099999999999996</v>
      </c>
      <c r="G106" s="223">
        <v>7.85</v>
      </c>
      <c r="H106" s="29">
        <v>29.38</v>
      </c>
      <c r="I106" s="223">
        <v>207.32</v>
      </c>
      <c r="J106" s="29">
        <v>0.86</v>
      </c>
      <c r="K106" s="226" t="s">
        <v>454</v>
      </c>
    </row>
    <row r="107" spans="1:11" x14ac:dyDescent="0.25">
      <c r="A107" s="221"/>
      <c r="B107" s="8" t="s">
        <v>455</v>
      </c>
      <c r="C107" s="28"/>
      <c r="D107" s="29">
        <v>22.5</v>
      </c>
      <c r="E107" s="223">
        <v>22.5</v>
      </c>
      <c r="F107" s="29"/>
      <c r="G107" s="223"/>
      <c r="H107" s="29"/>
      <c r="I107" s="223"/>
      <c r="J107" s="29"/>
      <c r="K107" s="226"/>
    </row>
    <row r="108" spans="1:11" x14ac:dyDescent="0.25">
      <c r="A108" s="221"/>
      <c r="B108" s="8" t="s">
        <v>19</v>
      </c>
      <c r="C108" s="28"/>
      <c r="D108" s="29">
        <v>90</v>
      </c>
      <c r="E108" s="223">
        <v>90</v>
      </c>
      <c r="F108" s="29"/>
      <c r="G108" s="223"/>
      <c r="H108" s="29"/>
      <c r="I108" s="223"/>
      <c r="J108" s="29"/>
      <c r="K108" s="226"/>
    </row>
    <row r="109" spans="1:11" x14ac:dyDescent="0.25">
      <c r="A109" s="221"/>
      <c r="B109" s="8" t="s">
        <v>51</v>
      </c>
      <c r="C109" s="28"/>
      <c r="D109" s="29">
        <v>68</v>
      </c>
      <c r="E109" s="223">
        <v>68</v>
      </c>
      <c r="F109" s="29"/>
      <c r="G109" s="223"/>
      <c r="H109" s="29"/>
      <c r="I109" s="223"/>
      <c r="J109" s="29"/>
      <c r="K109" s="226"/>
    </row>
    <row r="110" spans="1:11" x14ac:dyDescent="0.25">
      <c r="A110" s="221"/>
      <c r="B110" s="8" t="s">
        <v>21</v>
      </c>
      <c r="C110" s="28"/>
      <c r="D110" s="29">
        <v>2.5</v>
      </c>
      <c r="E110" s="223">
        <v>2.5</v>
      </c>
      <c r="F110" s="29"/>
      <c r="G110" s="223"/>
      <c r="H110" s="29"/>
      <c r="I110" s="223"/>
      <c r="J110" s="29"/>
      <c r="K110" s="226"/>
    </row>
    <row r="111" spans="1:11" x14ac:dyDescent="0.25">
      <c r="A111" s="221"/>
      <c r="B111" s="8" t="s">
        <v>152</v>
      </c>
      <c r="C111" s="28"/>
      <c r="D111" s="29">
        <v>0.5</v>
      </c>
      <c r="E111" s="223">
        <v>0.5</v>
      </c>
      <c r="F111" s="29"/>
      <c r="G111" s="223"/>
      <c r="H111" s="29"/>
      <c r="I111" s="223"/>
      <c r="J111" s="29"/>
      <c r="K111" s="226"/>
    </row>
    <row r="112" spans="1:11" x14ac:dyDescent="0.25">
      <c r="A112" s="221"/>
      <c r="B112" s="13" t="s">
        <v>22</v>
      </c>
      <c r="C112" s="28"/>
      <c r="D112" s="29">
        <v>3</v>
      </c>
      <c r="E112" s="223">
        <v>3</v>
      </c>
      <c r="F112" s="29"/>
      <c r="G112" s="223"/>
      <c r="H112" s="29"/>
      <c r="I112" s="223"/>
      <c r="J112" s="29"/>
      <c r="K112" s="226"/>
    </row>
    <row r="113" spans="1:11" ht="24.75" customHeight="1" x14ac:dyDescent="0.25">
      <c r="A113" s="113" t="s">
        <v>52</v>
      </c>
      <c r="B113" s="193"/>
      <c r="C113" s="200" t="s">
        <v>196</v>
      </c>
      <c r="D113" s="372"/>
      <c r="E113" s="175"/>
      <c r="F113" s="219">
        <v>3.6702000000000004</v>
      </c>
      <c r="G113" s="46">
        <v>3.1896</v>
      </c>
      <c r="H113" s="219">
        <v>10.87</v>
      </c>
      <c r="I113" s="46">
        <v>90.78</v>
      </c>
      <c r="J113" s="219">
        <v>1.43</v>
      </c>
      <c r="K113" s="50" t="s">
        <v>296</v>
      </c>
    </row>
    <row r="114" spans="1:11" x14ac:dyDescent="0.25">
      <c r="A114" s="113"/>
      <c r="B114" s="193" t="s">
        <v>53</v>
      </c>
      <c r="C114" s="200"/>
      <c r="D114" s="219">
        <v>2</v>
      </c>
      <c r="E114" s="46">
        <v>2</v>
      </c>
      <c r="F114" s="219"/>
      <c r="G114" s="46"/>
      <c r="H114" s="219"/>
      <c r="I114" s="46"/>
      <c r="J114" s="219"/>
      <c r="K114" s="50"/>
    </row>
    <row r="115" spans="1:11" x14ac:dyDescent="0.25">
      <c r="A115" s="113"/>
      <c r="B115" s="193" t="s">
        <v>21</v>
      </c>
      <c r="C115" s="200"/>
      <c r="D115" s="219">
        <v>6</v>
      </c>
      <c r="E115" s="46">
        <v>6</v>
      </c>
      <c r="F115" s="219"/>
      <c r="G115" s="46"/>
      <c r="H115" s="219"/>
      <c r="I115" s="46"/>
      <c r="J115" s="219"/>
      <c r="K115" s="50"/>
    </row>
    <row r="116" spans="1:11" x14ac:dyDescent="0.25">
      <c r="A116" s="113"/>
      <c r="B116" s="193" t="s">
        <v>19</v>
      </c>
      <c r="C116" s="200"/>
      <c r="D116" s="219">
        <v>110</v>
      </c>
      <c r="E116" s="46">
        <v>110</v>
      </c>
      <c r="F116" s="219"/>
      <c r="G116" s="46"/>
      <c r="H116" s="219"/>
      <c r="I116" s="46"/>
      <c r="J116" s="219"/>
      <c r="K116" s="50"/>
    </row>
    <row r="117" spans="1:11" x14ac:dyDescent="0.25">
      <c r="A117" s="113"/>
      <c r="B117" s="193" t="s">
        <v>20</v>
      </c>
      <c r="C117" s="200"/>
      <c r="D117" s="219">
        <v>80</v>
      </c>
      <c r="E117" s="46">
        <v>80</v>
      </c>
      <c r="F117" s="219"/>
      <c r="G117" s="46"/>
      <c r="H117" s="219"/>
      <c r="I117" s="46"/>
      <c r="J117" s="219"/>
      <c r="K117" s="50"/>
    </row>
    <row r="118" spans="1:11" ht="31.5" x14ac:dyDescent="0.25">
      <c r="A118" s="100" t="s">
        <v>148</v>
      </c>
      <c r="B118" s="222"/>
      <c r="C118" s="28" t="s">
        <v>26</v>
      </c>
      <c r="D118" s="19"/>
      <c r="E118" s="26"/>
      <c r="F118" s="228">
        <v>2.2922522522522524</v>
      </c>
      <c r="G118" s="223">
        <v>4.5008708708708705</v>
      </c>
      <c r="H118" s="224">
        <v>15.49</v>
      </c>
      <c r="I118" s="228">
        <v>111.67867867867868</v>
      </c>
      <c r="J118" s="228"/>
      <c r="K118" s="226" t="s">
        <v>312</v>
      </c>
    </row>
    <row r="119" spans="1:11" x14ac:dyDescent="0.25">
      <c r="A119" s="100"/>
      <c r="B119" s="222" t="s">
        <v>27</v>
      </c>
      <c r="C119" s="28"/>
      <c r="D119" s="228">
        <v>30</v>
      </c>
      <c r="E119" s="223">
        <v>30</v>
      </c>
      <c r="F119" s="228"/>
      <c r="G119" s="223"/>
      <c r="H119" s="223"/>
      <c r="I119" s="228"/>
      <c r="J119" s="228"/>
      <c r="K119" s="226"/>
    </row>
    <row r="120" spans="1:11" ht="16.5" thickBot="1" x14ac:dyDescent="0.3">
      <c r="A120" s="100"/>
      <c r="B120" s="222" t="s">
        <v>22</v>
      </c>
      <c r="C120" s="28"/>
      <c r="D120" s="228">
        <v>5</v>
      </c>
      <c r="E120" s="223">
        <v>5</v>
      </c>
      <c r="F120" s="228" t="s">
        <v>3</v>
      </c>
      <c r="G120" s="223"/>
      <c r="H120" s="223"/>
      <c r="I120" s="228"/>
      <c r="J120" s="228"/>
      <c r="K120" s="226"/>
    </row>
    <row r="121" spans="1:11" s="37" customFormat="1" ht="16.5" thickBot="1" x14ac:dyDescent="0.3">
      <c r="A121" s="207" t="s">
        <v>28</v>
      </c>
      <c r="B121" s="31"/>
      <c r="C121" s="32">
        <f>183+186+35</f>
        <v>404</v>
      </c>
      <c r="D121" s="34"/>
      <c r="E121" s="34"/>
      <c r="F121" s="1">
        <f>SUM(F106:F120)</f>
        <v>10.772452252252252</v>
      </c>
      <c r="G121" s="1">
        <f>SUM(G106:G120)</f>
        <v>15.54047087087087</v>
      </c>
      <c r="H121" s="1">
        <f>SUM(H106:H120)</f>
        <v>55.74</v>
      </c>
      <c r="I121" s="1">
        <f>SUM(I106:I120)</f>
        <v>409.77867867867872</v>
      </c>
      <c r="J121" s="1">
        <f>SUM(J106:J120)</f>
        <v>2.29</v>
      </c>
      <c r="K121" s="35"/>
    </row>
    <row r="122" spans="1:11" x14ac:dyDescent="0.25">
      <c r="A122" s="100"/>
      <c r="B122" s="208" t="s">
        <v>29</v>
      </c>
      <c r="C122" s="28"/>
      <c r="D122" s="224"/>
      <c r="E122" s="223"/>
      <c r="F122" s="223"/>
      <c r="G122" s="223"/>
      <c r="H122" s="223"/>
      <c r="I122" s="228"/>
      <c r="J122" s="228"/>
      <c r="K122" s="226"/>
    </row>
    <row r="123" spans="1:11" ht="30.75" thickBot="1" x14ac:dyDescent="0.3">
      <c r="A123" s="160" t="s">
        <v>456</v>
      </c>
      <c r="B123" s="194"/>
      <c r="C123" s="131">
        <v>200</v>
      </c>
      <c r="D123" s="219">
        <v>200</v>
      </c>
      <c r="E123" s="46">
        <v>200</v>
      </c>
      <c r="F123" s="215">
        <v>1</v>
      </c>
      <c r="G123" s="133">
        <v>0</v>
      </c>
      <c r="H123" s="215">
        <v>20.200000000000003</v>
      </c>
      <c r="I123" s="133">
        <v>84.800000000000011</v>
      </c>
      <c r="J123" s="215">
        <v>4</v>
      </c>
      <c r="K123" s="178" t="s">
        <v>303</v>
      </c>
    </row>
    <row r="124" spans="1:11" s="37" customFormat="1" ht="16.5" thickBot="1" x14ac:dyDescent="0.3">
      <c r="A124" s="207" t="s">
        <v>28</v>
      </c>
      <c r="B124" s="31"/>
      <c r="C124" s="32">
        <v>200</v>
      </c>
      <c r="D124" s="33"/>
      <c r="E124" s="38"/>
      <c r="F124" s="35">
        <f>SUM(F123)</f>
        <v>1</v>
      </c>
      <c r="G124" s="35">
        <f>SUM(G123)</f>
        <v>0</v>
      </c>
      <c r="H124" s="35">
        <f>SUM(H123)</f>
        <v>20.200000000000003</v>
      </c>
      <c r="I124" s="35">
        <f>SUM(I123)</f>
        <v>84.800000000000011</v>
      </c>
      <c r="J124" s="35">
        <f>SUM(J123)</f>
        <v>4</v>
      </c>
      <c r="K124" s="36"/>
    </row>
    <row r="125" spans="1:11" x14ac:dyDescent="0.25">
      <c r="A125" s="446"/>
      <c r="B125" s="110" t="s">
        <v>30</v>
      </c>
      <c r="C125" s="24"/>
      <c r="D125" s="197"/>
      <c r="E125" s="74"/>
      <c r="F125" s="17"/>
      <c r="G125" s="17"/>
      <c r="H125" s="197"/>
      <c r="I125" s="17"/>
      <c r="J125" s="217"/>
      <c r="K125" s="18"/>
    </row>
    <row r="126" spans="1:11" s="182" customFormat="1" ht="36.75" customHeight="1" x14ac:dyDescent="0.25">
      <c r="A126" s="253" t="s">
        <v>342</v>
      </c>
      <c r="B126" s="400"/>
      <c r="C126" s="211">
        <v>60</v>
      </c>
      <c r="D126" s="395"/>
      <c r="E126" s="117"/>
      <c r="F126" s="213">
        <v>0.75</v>
      </c>
      <c r="G126" s="213">
        <v>0.06</v>
      </c>
      <c r="H126" s="216">
        <v>6.97</v>
      </c>
      <c r="I126" s="213">
        <v>31.38</v>
      </c>
      <c r="J126" s="216">
        <v>2.88</v>
      </c>
      <c r="K126" s="259" t="s">
        <v>343</v>
      </c>
    </row>
    <row r="127" spans="1:11" s="182" customFormat="1" ht="15" customHeight="1" x14ac:dyDescent="0.25">
      <c r="A127" s="253"/>
      <c r="B127" s="400" t="s">
        <v>323</v>
      </c>
      <c r="C127" s="211"/>
      <c r="D127" s="395">
        <v>72</v>
      </c>
      <c r="E127" s="117">
        <v>57.6</v>
      </c>
      <c r="F127" s="213"/>
      <c r="G127" s="213"/>
      <c r="H127" s="216"/>
      <c r="I127" s="213"/>
      <c r="J127" s="216"/>
      <c r="K127" s="188"/>
    </row>
    <row r="128" spans="1:11" s="182" customFormat="1" ht="15" customHeight="1" x14ac:dyDescent="0.25">
      <c r="A128" s="253"/>
      <c r="B128" s="400" t="s">
        <v>48</v>
      </c>
      <c r="C128" s="211"/>
      <c r="D128" s="395">
        <v>3</v>
      </c>
      <c r="E128" s="117">
        <v>3</v>
      </c>
      <c r="F128" s="213"/>
      <c r="G128" s="213"/>
      <c r="H128" s="216"/>
      <c r="I128" s="213"/>
      <c r="J128" s="216"/>
      <c r="K128" s="188"/>
    </row>
    <row r="129" spans="1:11" ht="45" x14ac:dyDescent="0.25">
      <c r="A129" s="439" t="s">
        <v>415</v>
      </c>
      <c r="B129" s="231"/>
      <c r="C129" s="131" t="s">
        <v>179</v>
      </c>
      <c r="D129" s="219"/>
      <c r="E129" s="46"/>
      <c r="F129" s="133">
        <v>1.4785807717462396</v>
      </c>
      <c r="G129" s="133">
        <v>4.5885193942747904</v>
      </c>
      <c r="H129" s="215">
        <v>8.1168561654173175</v>
      </c>
      <c r="I129" s="133">
        <v>85.968959098455514</v>
      </c>
      <c r="J129" s="215">
        <v>7.71</v>
      </c>
      <c r="K129" s="47" t="s">
        <v>313</v>
      </c>
    </row>
    <row r="130" spans="1:11" x14ac:dyDescent="0.25">
      <c r="A130" s="439"/>
      <c r="B130" s="231" t="s">
        <v>39</v>
      </c>
      <c r="C130" s="79"/>
      <c r="D130" s="224">
        <v>20</v>
      </c>
      <c r="E130" s="223">
        <v>16</v>
      </c>
      <c r="F130" s="233"/>
      <c r="G130" s="233"/>
      <c r="H130" s="232"/>
      <c r="I130" s="233"/>
      <c r="J130" s="232"/>
      <c r="K130" s="234"/>
    </row>
    <row r="131" spans="1:11" x14ac:dyDescent="0.25">
      <c r="A131" s="439"/>
      <c r="B131" s="231" t="s">
        <v>34</v>
      </c>
      <c r="C131" s="79"/>
      <c r="D131" s="224">
        <v>21.28</v>
      </c>
      <c r="E131" s="223">
        <v>16</v>
      </c>
      <c r="F131" s="233"/>
      <c r="G131" s="233"/>
      <c r="H131" s="232"/>
      <c r="I131" s="233"/>
      <c r="J131" s="232"/>
      <c r="K131" s="234"/>
    </row>
    <row r="132" spans="1:11" x14ac:dyDescent="0.25">
      <c r="A132" s="439"/>
      <c r="B132" s="231" t="s">
        <v>35</v>
      </c>
      <c r="C132" s="79"/>
      <c r="D132" s="224">
        <v>12.5</v>
      </c>
      <c r="E132" s="223">
        <v>10</v>
      </c>
      <c r="F132" s="233"/>
      <c r="G132" s="233"/>
      <c r="H132" s="232"/>
      <c r="I132" s="233"/>
      <c r="J132" s="402"/>
      <c r="K132" s="234"/>
    </row>
    <row r="133" spans="1:11" x14ac:dyDescent="0.25">
      <c r="A133" s="439"/>
      <c r="B133" s="231" t="s">
        <v>31</v>
      </c>
      <c r="C133" s="79"/>
      <c r="D133" s="224">
        <v>9.52</v>
      </c>
      <c r="E133" s="223">
        <v>8</v>
      </c>
      <c r="F133" s="233"/>
      <c r="G133" s="233"/>
      <c r="H133" s="232"/>
      <c r="I133" s="233"/>
      <c r="J133" s="402"/>
      <c r="K133" s="234"/>
    </row>
    <row r="134" spans="1:11" x14ac:dyDescent="0.25">
      <c r="A134" s="439"/>
      <c r="B134" s="231" t="s">
        <v>55</v>
      </c>
      <c r="C134" s="79"/>
      <c r="D134" s="224">
        <v>41</v>
      </c>
      <c r="E134" s="223">
        <v>32</v>
      </c>
      <c r="F134" s="233"/>
      <c r="G134" s="233"/>
      <c r="H134" s="232"/>
      <c r="I134" s="233"/>
      <c r="J134" s="402"/>
      <c r="K134" s="234"/>
    </row>
    <row r="135" spans="1:11" x14ac:dyDescent="0.25">
      <c r="A135" s="439"/>
      <c r="B135" s="231" t="s">
        <v>21</v>
      </c>
      <c r="C135" s="79"/>
      <c r="D135" s="224">
        <v>0.2</v>
      </c>
      <c r="E135" s="223">
        <v>0.2</v>
      </c>
      <c r="F135" s="233"/>
      <c r="G135" s="233"/>
      <c r="H135" s="232"/>
      <c r="I135" s="233"/>
      <c r="J135" s="402"/>
      <c r="K135" s="234"/>
    </row>
    <row r="136" spans="1:11" x14ac:dyDescent="0.25">
      <c r="A136" s="439"/>
      <c r="B136" s="231" t="s">
        <v>41</v>
      </c>
      <c r="C136" s="79"/>
      <c r="D136" s="224">
        <v>2</v>
      </c>
      <c r="E136" s="223">
        <v>2</v>
      </c>
      <c r="F136" s="233"/>
      <c r="G136" s="233"/>
      <c r="H136" s="232"/>
      <c r="I136" s="233"/>
      <c r="J136" s="402"/>
      <c r="K136" s="234"/>
    </row>
    <row r="137" spans="1:11" x14ac:dyDescent="0.25">
      <c r="A137" s="439"/>
      <c r="B137" s="231" t="s">
        <v>36</v>
      </c>
      <c r="C137" s="79"/>
      <c r="D137" s="224">
        <v>4</v>
      </c>
      <c r="E137" s="223">
        <v>4</v>
      </c>
      <c r="F137" s="233"/>
      <c r="G137" s="233"/>
      <c r="H137" s="232"/>
      <c r="I137" s="233"/>
      <c r="J137" s="402"/>
      <c r="K137" s="234"/>
    </row>
    <row r="138" spans="1:11" x14ac:dyDescent="0.25">
      <c r="A138" s="439"/>
      <c r="B138" s="403" t="s">
        <v>152</v>
      </c>
      <c r="C138" s="79"/>
      <c r="D138" s="224">
        <v>0.7</v>
      </c>
      <c r="E138" s="223">
        <v>0.7</v>
      </c>
      <c r="F138" s="233"/>
      <c r="G138" s="233"/>
      <c r="H138" s="232"/>
      <c r="I138" s="233"/>
      <c r="J138" s="402"/>
      <c r="K138" s="234"/>
    </row>
    <row r="139" spans="1:11" x14ac:dyDescent="0.25">
      <c r="A139" s="439"/>
      <c r="B139" s="231" t="s">
        <v>120</v>
      </c>
      <c r="C139" s="79"/>
      <c r="D139" s="224">
        <v>140</v>
      </c>
      <c r="E139" s="223">
        <v>140</v>
      </c>
      <c r="F139" s="233"/>
      <c r="G139" s="233"/>
      <c r="H139" s="232"/>
      <c r="I139" s="233"/>
      <c r="J139" s="402"/>
      <c r="K139" s="234"/>
    </row>
    <row r="140" spans="1:11" x14ac:dyDescent="0.25">
      <c r="A140" s="439"/>
      <c r="B140" s="231" t="s">
        <v>56</v>
      </c>
      <c r="C140" s="79"/>
      <c r="D140" s="224">
        <v>7</v>
      </c>
      <c r="E140" s="223">
        <v>7</v>
      </c>
      <c r="F140" s="233"/>
      <c r="G140" s="233"/>
      <c r="H140" s="232"/>
      <c r="I140" s="233"/>
      <c r="J140" s="402"/>
      <c r="K140" s="234"/>
    </row>
    <row r="141" spans="1:11" ht="47.25" x14ac:dyDescent="0.25">
      <c r="A141" s="113" t="s">
        <v>327</v>
      </c>
      <c r="B141" s="193"/>
      <c r="C141" s="200" t="s">
        <v>218</v>
      </c>
      <c r="D141" s="219"/>
      <c r="E141" s="46"/>
      <c r="F141" s="46">
        <v>11.64</v>
      </c>
      <c r="G141" s="46">
        <v>13.432</v>
      </c>
      <c r="H141" s="219">
        <v>2.3120000000000003</v>
      </c>
      <c r="I141" s="46">
        <v>176.8</v>
      </c>
      <c r="J141" s="219">
        <v>0.74</v>
      </c>
      <c r="K141" s="50" t="s">
        <v>285</v>
      </c>
    </row>
    <row r="142" spans="1:11" x14ac:dyDescent="0.25">
      <c r="A142" s="100"/>
      <c r="B142" s="222" t="s">
        <v>347</v>
      </c>
      <c r="C142" s="28"/>
      <c r="D142" s="224">
        <v>64</v>
      </c>
      <c r="E142" s="223">
        <v>64</v>
      </c>
      <c r="F142" s="223"/>
      <c r="G142" s="223"/>
      <c r="H142" s="224"/>
      <c r="I142" s="223"/>
      <c r="J142" s="224"/>
      <c r="K142" s="226"/>
    </row>
    <row r="143" spans="1:11" x14ac:dyDescent="0.25">
      <c r="A143" s="100"/>
      <c r="B143" s="222" t="s">
        <v>167</v>
      </c>
      <c r="C143" s="28"/>
      <c r="D143" s="224">
        <v>0.4</v>
      </c>
      <c r="E143" s="223">
        <v>0.4</v>
      </c>
      <c r="F143" s="223"/>
      <c r="G143" s="223"/>
      <c r="H143" s="224"/>
      <c r="I143" s="223"/>
      <c r="J143" s="224"/>
      <c r="K143" s="226"/>
    </row>
    <row r="144" spans="1:11" x14ac:dyDescent="0.25">
      <c r="A144" s="100"/>
      <c r="B144" s="222" t="s">
        <v>344</v>
      </c>
      <c r="C144" s="28"/>
      <c r="D144" s="224"/>
      <c r="E144" s="223">
        <v>40</v>
      </c>
      <c r="F144" s="223"/>
      <c r="G144" s="223"/>
      <c r="H144" s="224"/>
      <c r="I144" s="223"/>
      <c r="J144" s="224"/>
      <c r="K144" s="226"/>
    </row>
    <row r="145" spans="1:11" x14ac:dyDescent="0.25">
      <c r="A145" s="100"/>
      <c r="B145" s="222" t="s">
        <v>66</v>
      </c>
      <c r="C145" s="28"/>
      <c r="D145" s="224">
        <v>17.5</v>
      </c>
      <c r="E145" s="223">
        <v>14</v>
      </c>
      <c r="F145" s="223"/>
      <c r="G145" s="223"/>
      <c r="H145" s="224"/>
      <c r="I145" s="223"/>
      <c r="J145" s="224"/>
      <c r="K145" s="226"/>
    </row>
    <row r="146" spans="1:11" x14ac:dyDescent="0.25">
      <c r="A146" s="100"/>
      <c r="B146" s="222" t="s">
        <v>86</v>
      </c>
      <c r="C146" s="28"/>
      <c r="D146" s="224">
        <v>8.5</v>
      </c>
      <c r="E146" s="223">
        <v>7.1</v>
      </c>
      <c r="F146" s="223"/>
      <c r="G146" s="223"/>
      <c r="H146" s="224"/>
      <c r="I146" s="223"/>
      <c r="J146" s="224"/>
      <c r="K146" s="226"/>
    </row>
    <row r="147" spans="1:11" x14ac:dyDescent="0.25">
      <c r="A147" s="100"/>
      <c r="B147" s="222" t="s">
        <v>111</v>
      </c>
      <c r="C147" s="28"/>
      <c r="D147" s="224">
        <v>30</v>
      </c>
      <c r="E147" s="223">
        <v>30</v>
      </c>
      <c r="F147" s="223"/>
      <c r="G147" s="223"/>
      <c r="H147" s="224"/>
      <c r="I147" s="223"/>
      <c r="J147" s="224"/>
      <c r="K147" s="226"/>
    </row>
    <row r="148" spans="1:11" x14ac:dyDescent="0.25">
      <c r="A148" s="100"/>
      <c r="B148" s="222" t="s">
        <v>117</v>
      </c>
      <c r="C148" s="28"/>
      <c r="D148" s="224">
        <v>1.2</v>
      </c>
      <c r="E148" s="223">
        <v>1.2</v>
      </c>
      <c r="F148" s="223"/>
      <c r="G148" s="223"/>
      <c r="H148" s="224"/>
      <c r="I148" s="223"/>
      <c r="J148" s="224"/>
      <c r="K148" s="226"/>
    </row>
    <row r="149" spans="1:11" x14ac:dyDescent="0.25">
      <c r="A149" s="100"/>
      <c r="B149" s="222" t="s">
        <v>231</v>
      </c>
      <c r="C149" s="28"/>
      <c r="D149" s="224">
        <v>2</v>
      </c>
      <c r="E149" s="223">
        <v>2</v>
      </c>
      <c r="F149" s="223"/>
      <c r="G149" s="223"/>
      <c r="H149" s="224"/>
      <c r="I149" s="223"/>
      <c r="J149" s="224"/>
      <c r="K149" s="226"/>
    </row>
    <row r="150" spans="1:11" x14ac:dyDescent="0.25">
      <c r="A150" s="100"/>
      <c r="B150" s="222" t="s">
        <v>107</v>
      </c>
      <c r="C150" s="28"/>
      <c r="D150" s="224">
        <v>2.7</v>
      </c>
      <c r="E150" s="223">
        <v>2.7</v>
      </c>
      <c r="F150" s="223"/>
      <c r="G150" s="223"/>
      <c r="H150" s="224"/>
      <c r="I150" s="223"/>
      <c r="J150" s="224"/>
      <c r="K150" s="226"/>
    </row>
    <row r="151" spans="1:11" x14ac:dyDescent="0.25">
      <c r="A151" s="100"/>
      <c r="B151" s="222" t="s">
        <v>167</v>
      </c>
      <c r="C151" s="28"/>
      <c r="D151" s="224">
        <v>0.2</v>
      </c>
      <c r="E151" s="223">
        <v>0.2</v>
      </c>
      <c r="F151" s="223"/>
      <c r="G151" s="223"/>
      <c r="H151" s="224"/>
      <c r="I151" s="223"/>
      <c r="J151" s="224"/>
      <c r="K151" s="226"/>
    </row>
    <row r="152" spans="1:11" ht="31.5" x14ac:dyDescent="0.25">
      <c r="A152" s="100" t="s">
        <v>336</v>
      </c>
      <c r="B152" s="222"/>
      <c r="C152" s="28" t="s">
        <v>128</v>
      </c>
      <c r="D152" s="224"/>
      <c r="E152" s="223"/>
      <c r="F152" s="224">
        <v>7.624666666666668</v>
      </c>
      <c r="G152" s="223">
        <v>4.1626666666666674</v>
      </c>
      <c r="H152" s="224">
        <v>34.466000000000001</v>
      </c>
      <c r="I152" s="223">
        <v>205.26666666666668</v>
      </c>
      <c r="J152" s="224">
        <v>0</v>
      </c>
      <c r="K152" s="47" t="s">
        <v>346</v>
      </c>
    </row>
    <row r="153" spans="1:11" x14ac:dyDescent="0.25">
      <c r="A153" s="100"/>
      <c r="B153" s="222" t="s">
        <v>345</v>
      </c>
      <c r="C153" s="28"/>
      <c r="D153" s="224">
        <v>61.9</v>
      </c>
      <c r="E153" s="223">
        <v>61.9</v>
      </c>
      <c r="F153" s="223"/>
      <c r="G153" s="223"/>
      <c r="H153" s="224"/>
      <c r="I153" s="223"/>
      <c r="J153" s="224"/>
      <c r="K153" s="226"/>
    </row>
    <row r="154" spans="1:11" x14ac:dyDescent="0.25">
      <c r="A154" s="100"/>
      <c r="B154" s="222" t="s">
        <v>111</v>
      </c>
      <c r="C154" s="28"/>
      <c r="D154" s="224">
        <v>92.3</v>
      </c>
      <c r="E154" s="223">
        <v>92.3</v>
      </c>
      <c r="F154" s="223"/>
      <c r="G154" s="223"/>
      <c r="H154" s="224"/>
      <c r="I154" s="223"/>
      <c r="J154" s="224"/>
      <c r="K154" s="226"/>
    </row>
    <row r="155" spans="1:11" x14ac:dyDescent="0.25">
      <c r="A155" s="100"/>
      <c r="B155" s="222" t="s">
        <v>167</v>
      </c>
      <c r="C155" s="28"/>
      <c r="D155" s="224">
        <v>0.4</v>
      </c>
      <c r="E155" s="223">
        <v>0.4</v>
      </c>
      <c r="F155" s="223"/>
      <c r="G155" s="223"/>
      <c r="H155" s="224"/>
      <c r="I155" s="223"/>
      <c r="J155" s="224"/>
      <c r="K155" s="226"/>
    </row>
    <row r="156" spans="1:11" x14ac:dyDescent="0.25">
      <c r="A156" s="100"/>
      <c r="B156" s="222" t="s">
        <v>45</v>
      </c>
      <c r="C156" s="28"/>
      <c r="D156" s="224">
        <v>3</v>
      </c>
      <c r="E156" s="223">
        <v>3</v>
      </c>
      <c r="F156" s="223"/>
      <c r="G156" s="223"/>
      <c r="H156" s="224"/>
      <c r="I156" s="223"/>
      <c r="J156" s="224"/>
      <c r="K156" s="226"/>
    </row>
    <row r="157" spans="1:11" ht="31.5" x14ac:dyDescent="0.25">
      <c r="A157" s="100" t="s">
        <v>215</v>
      </c>
      <c r="B157" s="222"/>
      <c r="C157" s="28">
        <v>180</v>
      </c>
      <c r="D157" s="224"/>
      <c r="E157" s="223"/>
      <c r="F157" s="224">
        <v>0.14000000000000001</v>
      </c>
      <c r="G157" s="223">
        <v>0.14000000000000001</v>
      </c>
      <c r="H157" s="224">
        <v>25.09</v>
      </c>
      <c r="I157" s="223">
        <v>103.14</v>
      </c>
      <c r="J157" s="224">
        <v>0.81</v>
      </c>
      <c r="K157" s="226" t="s">
        <v>299</v>
      </c>
    </row>
    <row r="158" spans="1:11" x14ac:dyDescent="0.25">
      <c r="A158" s="100"/>
      <c r="B158" s="222" t="s">
        <v>150</v>
      </c>
      <c r="C158" s="28"/>
      <c r="D158" s="224">
        <v>34</v>
      </c>
      <c r="E158" s="223">
        <v>30</v>
      </c>
      <c r="F158" s="224"/>
      <c r="G158" s="223"/>
      <c r="H158" s="224"/>
      <c r="I158" s="223"/>
      <c r="J158" s="217"/>
      <c r="K158" s="226"/>
    </row>
    <row r="159" spans="1:11" s="227" customFormat="1" x14ac:dyDescent="0.25">
      <c r="A159" s="100"/>
      <c r="B159" s="222" t="s">
        <v>149</v>
      </c>
      <c r="C159" s="28"/>
      <c r="D159" s="224">
        <v>6</v>
      </c>
      <c r="E159" s="223">
        <v>6</v>
      </c>
      <c r="F159" s="224"/>
      <c r="G159" s="223"/>
      <c r="H159" s="224"/>
      <c r="I159" s="223"/>
      <c r="J159" s="217"/>
      <c r="K159" s="226"/>
    </row>
    <row r="160" spans="1:11" s="227" customFormat="1" x14ac:dyDescent="0.25">
      <c r="A160" s="100"/>
      <c r="B160" s="222" t="s">
        <v>51</v>
      </c>
      <c r="C160" s="28"/>
      <c r="D160" s="224">
        <v>183</v>
      </c>
      <c r="E160" s="223">
        <v>183</v>
      </c>
      <c r="F160" s="224"/>
      <c r="G160" s="223"/>
      <c r="H160" s="224"/>
      <c r="I160" s="223"/>
      <c r="J160" s="217"/>
      <c r="K160" s="226"/>
    </row>
    <row r="161" spans="1:11" ht="45" x14ac:dyDescent="0.25">
      <c r="A161" s="100" t="s">
        <v>144</v>
      </c>
      <c r="B161" s="222"/>
      <c r="C161" s="28">
        <v>35</v>
      </c>
      <c r="D161" s="224">
        <v>35</v>
      </c>
      <c r="E161" s="223">
        <v>35</v>
      </c>
      <c r="F161" s="223">
        <v>2.66</v>
      </c>
      <c r="G161" s="223">
        <v>0.28000000000000003</v>
      </c>
      <c r="H161" s="224">
        <v>17.22</v>
      </c>
      <c r="I161" s="223">
        <v>82.25</v>
      </c>
      <c r="J161" s="224">
        <v>0</v>
      </c>
      <c r="K161" s="234" t="s">
        <v>295</v>
      </c>
    </row>
    <row r="162" spans="1:11" ht="48" thickBot="1" x14ac:dyDescent="0.3">
      <c r="A162" s="447" t="s">
        <v>166</v>
      </c>
      <c r="B162" s="20"/>
      <c r="C162" s="70">
        <v>45</v>
      </c>
      <c r="D162" s="55">
        <v>45</v>
      </c>
      <c r="E162" s="52">
        <v>45</v>
      </c>
      <c r="F162" s="52">
        <v>2.9729729729729724</v>
      </c>
      <c r="G162" s="52">
        <v>0.54054054054054046</v>
      </c>
      <c r="H162" s="55">
        <v>17.837837837837839</v>
      </c>
      <c r="I162" s="52">
        <v>89.189189189189179</v>
      </c>
      <c r="J162" s="55"/>
      <c r="K162" s="51" t="s">
        <v>300</v>
      </c>
    </row>
    <row r="163" spans="1:11" s="37" customFormat="1" ht="16.5" thickBot="1" x14ac:dyDescent="0.3">
      <c r="A163" s="207" t="s">
        <v>28</v>
      </c>
      <c r="B163" s="64"/>
      <c r="C163" s="75">
        <f>C126+187+80+133+C157+C161+C162</f>
        <v>720</v>
      </c>
      <c r="D163" s="99"/>
      <c r="E163" s="35"/>
      <c r="F163" s="35">
        <f>SUM(F126:F162)</f>
        <v>27.266220411385881</v>
      </c>
      <c r="G163" s="35">
        <f>SUM(G126:G162)</f>
        <v>23.203726601482</v>
      </c>
      <c r="H163" s="35">
        <f>SUM(H126:H162)</f>
        <v>112.01269400325516</v>
      </c>
      <c r="I163" s="35">
        <f>SUM(I126:I162)</f>
        <v>773.99481495431132</v>
      </c>
      <c r="J163" s="35">
        <f>SUM(J126:J162)</f>
        <v>12.14</v>
      </c>
      <c r="K163" s="76"/>
    </row>
    <row r="164" spans="1:11" ht="17.25" customHeight="1" x14ac:dyDescent="0.25">
      <c r="A164" s="100"/>
      <c r="B164" s="399" t="s">
        <v>202</v>
      </c>
      <c r="C164" s="77"/>
      <c r="D164" s="240"/>
      <c r="E164" s="78"/>
      <c r="F164" s="240"/>
      <c r="G164" s="78"/>
      <c r="H164" s="240"/>
      <c r="I164" s="78"/>
      <c r="J164" s="240"/>
      <c r="K164" s="18"/>
    </row>
    <row r="165" spans="1:11" ht="17.25" customHeight="1" x14ac:dyDescent="0.25">
      <c r="A165" s="100" t="s">
        <v>123</v>
      </c>
      <c r="B165" s="239"/>
      <c r="C165" s="60">
        <v>180</v>
      </c>
      <c r="D165" s="73"/>
      <c r="E165" s="73"/>
      <c r="F165" s="61">
        <v>5.22</v>
      </c>
      <c r="G165" s="72">
        <v>4.5</v>
      </c>
      <c r="H165" s="61">
        <v>7.56</v>
      </c>
      <c r="I165" s="61">
        <v>92</v>
      </c>
      <c r="J165" s="73">
        <v>0.45</v>
      </c>
      <c r="K165" s="226" t="s">
        <v>113</v>
      </c>
    </row>
    <row r="166" spans="1:11" ht="39.75" customHeight="1" x14ac:dyDescent="0.25">
      <c r="A166" s="100" t="s">
        <v>405</v>
      </c>
      <c r="B166" s="221" t="s">
        <v>129</v>
      </c>
      <c r="C166" s="60"/>
      <c r="D166" s="299">
        <v>185</v>
      </c>
      <c r="E166" s="299">
        <v>180</v>
      </c>
      <c r="F166" s="61"/>
      <c r="G166" s="72"/>
      <c r="H166" s="61"/>
      <c r="I166" s="61"/>
      <c r="J166" s="73"/>
      <c r="K166" s="226"/>
    </row>
    <row r="167" spans="1:11" ht="17.25" customHeight="1" x14ac:dyDescent="0.25">
      <c r="A167" s="113" t="s">
        <v>330</v>
      </c>
      <c r="B167" s="193"/>
      <c r="C167" s="200">
        <v>150</v>
      </c>
      <c r="D167" s="219"/>
      <c r="E167" s="46"/>
      <c r="F167" s="219">
        <v>18.440000000000001</v>
      </c>
      <c r="G167" s="46">
        <v>10.96</v>
      </c>
      <c r="H167" s="219">
        <v>58.36</v>
      </c>
      <c r="I167" s="46">
        <v>404</v>
      </c>
      <c r="J167" s="240"/>
      <c r="K167" s="226" t="s">
        <v>238</v>
      </c>
    </row>
    <row r="168" spans="1:11" ht="17.25" customHeight="1" x14ac:dyDescent="0.25">
      <c r="A168" s="113"/>
      <c r="B168" s="404" t="s">
        <v>349</v>
      </c>
      <c r="C168" s="200"/>
      <c r="D168" s="219"/>
      <c r="E168" s="46"/>
      <c r="F168" s="219"/>
      <c r="G168" s="46"/>
      <c r="H168" s="219"/>
      <c r="I168" s="46"/>
      <c r="J168" s="240"/>
      <c r="K168" s="226"/>
    </row>
    <row r="169" spans="1:11" ht="17.25" customHeight="1" x14ac:dyDescent="0.25">
      <c r="A169" s="100"/>
      <c r="B169" s="222" t="s">
        <v>22</v>
      </c>
      <c r="C169" s="43"/>
      <c r="D169" s="224">
        <v>10.7</v>
      </c>
      <c r="E169" s="223">
        <v>10.7</v>
      </c>
      <c r="F169" s="224"/>
      <c r="G169" s="223"/>
      <c r="H169" s="224"/>
      <c r="I169" s="223"/>
      <c r="J169" s="240"/>
      <c r="K169" s="226"/>
    </row>
    <row r="170" spans="1:11" x14ac:dyDescent="0.25">
      <c r="A170" s="100"/>
      <c r="B170" s="222" t="s">
        <v>40</v>
      </c>
      <c r="C170" s="43"/>
      <c r="D170" s="224">
        <v>21</v>
      </c>
      <c r="E170" s="223">
        <v>21</v>
      </c>
      <c r="F170" s="224"/>
      <c r="G170" s="223"/>
      <c r="H170" s="224"/>
      <c r="I170" s="223"/>
      <c r="J170" s="405"/>
      <c r="K170" s="170"/>
    </row>
    <row r="171" spans="1:11" x14ac:dyDescent="0.25">
      <c r="A171" s="100"/>
      <c r="B171" s="222" t="s">
        <v>173</v>
      </c>
      <c r="C171" s="43"/>
      <c r="D171" s="224">
        <v>10.7</v>
      </c>
      <c r="E171" s="223">
        <v>10.7</v>
      </c>
      <c r="F171" s="224"/>
      <c r="G171" s="223"/>
      <c r="H171" s="224"/>
      <c r="I171" s="223"/>
      <c r="J171" s="405"/>
      <c r="K171" s="170"/>
    </row>
    <row r="172" spans="1:11" x14ac:dyDescent="0.25">
      <c r="A172" s="100"/>
      <c r="B172" s="399" t="s">
        <v>350</v>
      </c>
      <c r="C172" s="43"/>
      <c r="D172" s="224"/>
      <c r="E172" s="223"/>
      <c r="F172" s="224"/>
      <c r="G172" s="223"/>
      <c r="H172" s="224"/>
      <c r="I172" s="223"/>
      <c r="J172" s="405"/>
      <c r="K172" s="170"/>
    </row>
    <row r="173" spans="1:11" x14ac:dyDescent="0.25">
      <c r="A173" s="100"/>
      <c r="B173" s="222" t="s">
        <v>59</v>
      </c>
      <c r="C173" s="43"/>
      <c r="D173" s="224">
        <v>78.5</v>
      </c>
      <c r="E173" s="223">
        <v>78.5</v>
      </c>
      <c r="F173" s="224"/>
      <c r="G173" s="223"/>
      <c r="H173" s="224"/>
      <c r="I173" s="223"/>
      <c r="J173" s="405"/>
      <c r="K173" s="170"/>
    </row>
    <row r="174" spans="1:11" x14ac:dyDescent="0.25">
      <c r="A174" s="100"/>
      <c r="B174" s="222" t="s">
        <v>173</v>
      </c>
      <c r="C174" s="43"/>
      <c r="D174" s="224">
        <v>15</v>
      </c>
      <c r="E174" s="223">
        <v>15</v>
      </c>
      <c r="F174" s="224"/>
      <c r="G174" s="223"/>
      <c r="H174" s="224"/>
      <c r="I174" s="223"/>
      <c r="J174" s="405"/>
      <c r="K174" s="170"/>
    </row>
    <row r="175" spans="1:11" x14ac:dyDescent="0.25">
      <c r="A175" s="100"/>
      <c r="B175" s="222" t="s">
        <v>235</v>
      </c>
      <c r="C175" s="43"/>
      <c r="D175" s="224">
        <v>18</v>
      </c>
      <c r="E175" s="223">
        <v>15</v>
      </c>
      <c r="F175" s="224"/>
      <c r="G175" s="223"/>
      <c r="H175" s="224"/>
      <c r="I175" s="223"/>
      <c r="J175" s="405"/>
      <c r="K175" s="170"/>
    </row>
    <row r="176" spans="1:11" x14ac:dyDescent="0.25">
      <c r="A176" s="100"/>
      <c r="B176" s="399" t="s">
        <v>349</v>
      </c>
      <c r="C176" s="43"/>
      <c r="D176" s="224"/>
      <c r="E176" s="223"/>
      <c r="F176" s="224"/>
      <c r="G176" s="223"/>
      <c r="H176" s="224"/>
      <c r="I176" s="223"/>
      <c r="J176" s="405"/>
      <c r="K176" s="170"/>
    </row>
    <row r="177" spans="1:11" x14ac:dyDescent="0.25">
      <c r="A177" s="100"/>
      <c r="B177" s="222" t="s">
        <v>22</v>
      </c>
      <c r="C177" s="43"/>
      <c r="D177" s="224">
        <v>4.25</v>
      </c>
      <c r="E177" s="223">
        <v>4.25</v>
      </c>
      <c r="F177" s="224"/>
      <c r="G177" s="223"/>
      <c r="H177" s="224"/>
      <c r="I177" s="223"/>
      <c r="J177" s="405"/>
      <c r="K177" s="170"/>
    </row>
    <row r="178" spans="1:11" x14ac:dyDescent="0.25">
      <c r="A178" s="100"/>
      <c r="B178" s="230" t="s">
        <v>40</v>
      </c>
      <c r="C178" s="43"/>
      <c r="D178" s="224">
        <v>7.8</v>
      </c>
      <c r="E178" s="223">
        <v>7.8</v>
      </c>
      <c r="F178" s="224"/>
      <c r="G178" s="223"/>
      <c r="H178" s="224"/>
      <c r="I178" s="223"/>
      <c r="J178" s="405"/>
      <c r="K178" s="170"/>
    </row>
    <row r="179" spans="1:11" x14ac:dyDescent="0.25">
      <c r="A179" s="100"/>
      <c r="B179" s="222" t="s">
        <v>173</v>
      </c>
      <c r="C179" s="43"/>
      <c r="D179" s="224">
        <v>4.25</v>
      </c>
      <c r="E179" s="223">
        <v>4.25</v>
      </c>
      <c r="F179" s="224"/>
      <c r="G179" s="223"/>
      <c r="H179" s="224"/>
      <c r="I179" s="223"/>
      <c r="J179" s="405"/>
      <c r="K179" s="170"/>
    </row>
    <row r="180" spans="1:11" ht="31.5" x14ac:dyDescent="0.25">
      <c r="A180" s="100" t="s">
        <v>61</v>
      </c>
      <c r="B180" s="222"/>
      <c r="C180" s="223" t="s">
        <v>198</v>
      </c>
      <c r="D180" s="224"/>
      <c r="E180" s="223"/>
      <c r="F180" s="224">
        <v>0.13</v>
      </c>
      <c r="G180" s="223">
        <v>0.03</v>
      </c>
      <c r="H180" s="224">
        <v>6.2251798561151066</v>
      </c>
      <c r="I180" s="223">
        <v>26.48</v>
      </c>
      <c r="J180" s="224">
        <v>2.83</v>
      </c>
      <c r="K180" s="50" t="s">
        <v>302</v>
      </c>
    </row>
    <row r="181" spans="1:11" x14ac:dyDescent="0.25">
      <c r="A181" s="100"/>
      <c r="B181" s="222" t="s">
        <v>165</v>
      </c>
      <c r="C181" s="28"/>
      <c r="D181" s="224">
        <v>0.45</v>
      </c>
      <c r="E181" s="223">
        <v>0.45</v>
      </c>
      <c r="F181" s="224"/>
      <c r="G181" s="223"/>
      <c r="H181" s="224"/>
      <c r="I181" s="223"/>
      <c r="J181" s="224"/>
      <c r="K181" s="226"/>
    </row>
    <row r="182" spans="1:11" x14ac:dyDescent="0.25">
      <c r="A182" s="100"/>
      <c r="B182" s="222" t="s">
        <v>21</v>
      </c>
      <c r="C182" s="28"/>
      <c r="D182" s="224">
        <v>6</v>
      </c>
      <c r="E182" s="223">
        <v>6</v>
      </c>
      <c r="F182" s="224"/>
      <c r="G182" s="223"/>
      <c r="H182" s="224"/>
      <c r="I182" s="223"/>
      <c r="J182" s="224"/>
      <c r="K182" s="226"/>
    </row>
    <row r="183" spans="1:11" x14ac:dyDescent="0.25">
      <c r="A183" s="100"/>
      <c r="B183" s="222" t="s">
        <v>62</v>
      </c>
      <c r="C183" s="28"/>
      <c r="D183" s="224">
        <v>8</v>
      </c>
      <c r="E183" s="223">
        <v>7</v>
      </c>
      <c r="F183" s="224"/>
      <c r="G183" s="223"/>
      <c r="H183" s="224"/>
      <c r="I183" s="223"/>
      <c r="J183" s="224"/>
      <c r="K183" s="226"/>
    </row>
    <row r="184" spans="1:11" ht="16.5" thickBot="1" x14ac:dyDescent="0.3">
      <c r="A184" s="100"/>
      <c r="B184" s="222" t="s">
        <v>20</v>
      </c>
      <c r="C184" s="28"/>
      <c r="D184" s="224">
        <v>180</v>
      </c>
      <c r="E184" s="223">
        <v>180</v>
      </c>
      <c r="F184" s="224"/>
      <c r="G184" s="223"/>
      <c r="H184" s="224"/>
      <c r="I184" s="223"/>
      <c r="J184" s="224"/>
      <c r="K184" s="226"/>
    </row>
    <row r="185" spans="1:11" s="37" customFormat="1" ht="16.5" thickBot="1" x14ac:dyDescent="0.3">
      <c r="A185" s="448" t="s">
        <v>28</v>
      </c>
      <c r="B185" s="80"/>
      <c r="C185" s="81">
        <f>C165+C167+193</f>
        <v>523</v>
      </c>
      <c r="D185" s="361"/>
      <c r="E185" s="95"/>
      <c r="F185" s="83">
        <f>SUM(F165:F184)</f>
        <v>23.79</v>
      </c>
      <c r="G185" s="83">
        <f>SUM(G165:G184)</f>
        <v>15.49</v>
      </c>
      <c r="H185" s="83">
        <f>SUM(H165:H184)</f>
        <v>72.145179856115107</v>
      </c>
      <c r="I185" s="83">
        <f>SUM(I165:I184)</f>
        <v>522.48</v>
      </c>
      <c r="J185" s="83">
        <f>SUM(J165:J184)</f>
        <v>3.2800000000000002</v>
      </c>
      <c r="K185" s="36"/>
    </row>
    <row r="186" spans="1:11" s="37" customFormat="1" ht="16.5" thickBot="1" x14ac:dyDescent="0.3">
      <c r="A186" s="207" t="s">
        <v>49</v>
      </c>
      <c r="B186" s="64"/>
      <c r="C186" s="161">
        <f>C121+C124+C163+C185</f>
        <v>1847</v>
      </c>
      <c r="D186" s="35"/>
      <c r="E186" s="35"/>
      <c r="F186" s="35">
        <f>F121+F124+F163+F185</f>
        <v>62.82867266363813</v>
      </c>
      <c r="G186" s="35">
        <f>G121+G124+G163+G185</f>
        <v>54.234197472352868</v>
      </c>
      <c r="H186" s="35">
        <f>H121+H124+H163+H185</f>
        <v>260.09787385937022</v>
      </c>
      <c r="I186" s="35">
        <f>I121+I124+I163+I185</f>
        <v>1791.05349363299</v>
      </c>
      <c r="J186" s="35">
        <f>J121+J124+J163+J185</f>
        <v>21.71</v>
      </c>
      <c r="K186" s="36"/>
    </row>
    <row r="187" spans="1:11" x14ac:dyDescent="0.25">
      <c r="A187" s="192"/>
      <c r="B187" s="13"/>
      <c r="C187" s="67"/>
      <c r="D187" s="67"/>
      <c r="E187" s="29"/>
      <c r="F187" s="40"/>
      <c r="G187" s="40"/>
      <c r="H187" s="40"/>
      <c r="I187" s="84"/>
      <c r="J187" s="84"/>
      <c r="K187" s="16"/>
    </row>
    <row r="188" spans="1:11" ht="16.5" thickBot="1" x14ac:dyDescent="0.3">
      <c r="A188" s="445" t="s">
        <v>63</v>
      </c>
      <c r="B188" s="13"/>
      <c r="C188" s="13"/>
      <c r="D188" s="14"/>
      <c r="I188" s="69"/>
      <c r="J188" s="69"/>
      <c r="K188" s="20"/>
    </row>
    <row r="189" spans="1:11" ht="32.25" customHeight="1" thickBot="1" x14ac:dyDescent="0.3">
      <c r="A189" s="501" t="s">
        <v>257</v>
      </c>
      <c r="B189" s="503" t="s">
        <v>432</v>
      </c>
      <c r="C189" s="503" t="s">
        <v>428</v>
      </c>
      <c r="D189" s="201" t="s">
        <v>429</v>
      </c>
      <c r="E189" s="108" t="s">
        <v>430</v>
      </c>
      <c r="F189" s="496" t="s">
        <v>5</v>
      </c>
      <c r="G189" s="497"/>
      <c r="H189" s="498"/>
      <c r="I189" s="201" t="s">
        <v>431</v>
      </c>
      <c r="J189" s="201" t="s">
        <v>6</v>
      </c>
      <c r="K189" s="199" t="s">
        <v>7</v>
      </c>
    </row>
    <row r="190" spans="1:11" ht="22.5" customHeight="1" thickBot="1" x14ac:dyDescent="0.3">
      <c r="A190" s="502"/>
      <c r="B190" s="504"/>
      <c r="C190" s="504"/>
      <c r="D190" s="283" t="s">
        <v>8</v>
      </c>
      <c r="E190" s="283" t="s">
        <v>9</v>
      </c>
      <c r="F190" s="283" t="s">
        <v>10</v>
      </c>
      <c r="G190" s="283" t="s">
        <v>11</v>
      </c>
      <c r="H190" s="285" t="s">
        <v>12</v>
      </c>
      <c r="I190" s="285" t="s">
        <v>13</v>
      </c>
      <c r="J190" s="285" t="s">
        <v>14</v>
      </c>
      <c r="K190" s="295"/>
    </row>
    <row r="191" spans="1:11" x14ac:dyDescent="0.25">
      <c r="A191" s="446"/>
      <c r="B191" s="110" t="s">
        <v>15</v>
      </c>
      <c r="C191" s="24"/>
      <c r="D191" s="197"/>
      <c r="E191" s="25"/>
      <c r="F191" s="68"/>
      <c r="G191" s="25"/>
      <c r="H191" s="68"/>
      <c r="I191" s="25"/>
      <c r="J191" s="68"/>
      <c r="K191" s="226"/>
    </row>
    <row r="192" spans="1:11" ht="31.5" x14ac:dyDescent="0.25">
      <c r="A192" s="100" t="s">
        <v>184</v>
      </c>
      <c r="B192" s="222"/>
      <c r="C192" s="28" t="s">
        <v>195</v>
      </c>
      <c r="D192" s="228"/>
      <c r="E192" s="223"/>
      <c r="F192" s="228">
        <v>5.34</v>
      </c>
      <c r="G192" s="223">
        <v>8.4</v>
      </c>
      <c r="H192" s="223">
        <v>29.46</v>
      </c>
      <c r="I192" s="228">
        <v>215.85</v>
      </c>
      <c r="J192" s="228">
        <v>0.86</v>
      </c>
      <c r="K192" s="226" t="s">
        <v>16</v>
      </c>
    </row>
    <row r="193" spans="1:11" x14ac:dyDescent="0.25">
      <c r="A193" s="100"/>
      <c r="B193" s="222" t="s">
        <v>17</v>
      </c>
      <c r="C193" s="28"/>
      <c r="D193" s="228">
        <v>13.5</v>
      </c>
      <c r="E193" s="223">
        <v>13.5</v>
      </c>
      <c r="F193" s="223"/>
      <c r="G193" s="223"/>
      <c r="H193" s="223"/>
      <c r="I193" s="228"/>
      <c r="J193" s="228"/>
      <c r="K193" s="226"/>
    </row>
    <row r="194" spans="1:11" x14ac:dyDescent="0.25">
      <c r="A194" s="100"/>
      <c r="B194" s="222" t="s">
        <v>18</v>
      </c>
      <c r="C194" s="28"/>
      <c r="D194" s="228">
        <v>10</v>
      </c>
      <c r="E194" s="223">
        <v>10</v>
      </c>
      <c r="F194" s="223"/>
      <c r="G194" s="224"/>
      <c r="H194" s="223"/>
      <c r="I194" s="224"/>
      <c r="J194" s="228"/>
      <c r="K194" s="226"/>
    </row>
    <row r="195" spans="1:11" x14ac:dyDescent="0.25">
      <c r="A195" s="100"/>
      <c r="B195" s="222" t="s">
        <v>19</v>
      </c>
      <c r="C195" s="28"/>
      <c r="D195" s="228">
        <v>90</v>
      </c>
      <c r="E195" s="223">
        <v>90</v>
      </c>
      <c r="F195" s="223"/>
      <c r="G195" s="224"/>
      <c r="H195" s="223"/>
      <c r="I195" s="224"/>
      <c r="J195" s="228"/>
      <c r="K195" s="226"/>
    </row>
    <row r="196" spans="1:11" x14ac:dyDescent="0.25">
      <c r="A196" s="100"/>
      <c r="B196" s="222" t="s">
        <v>20</v>
      </c>
      <c r="C196" s="28"/>
      <c r="D196" s="228">
        <v>68</v>
      </c>
      <c r="E196" s="223">
        <v>68</v>
      </c>
      <c r="F196" s="223"/>
      <c r="G196" s="224"/>
      <c r="H196" s="223"/>
      <c r="I196" s="224"/>
      <c r="J196" s="228"/>
      <c r="K196" s="226"/>
    </row>
    <row r="197" spans="1:11" x14ac:dyDescent="0.25">
      <c r="A197" s="100"/>
      <c r="B197" s="222" t="s">
        <v>21</v>
      </c>
      <c r="C197" s="28"/>
      <c r="D197" s="228">
        <v>2.5</v>
      </c>
      <c r="E197" s="223">
        <v>2.5</v>
      </c>
      <c r="F197" s="223"/>
      <c r="G197" s="224"/>
      <c r="H197" s="223"/>
      <c r="I197" s="224"/>
      <c r="J197" s="228"/>
      <c r="K197" s="226"/>
    </row>
    <row r="198" spans="1:11" x14ac:dyDescent="0.25">
      <c r="A198" s="100"/>
      <c r="B198" s="230" t="s">
        <v>152</v>
      </c>
      <c r="C198" s="28"/>
      <c r="D198" s="228">
        <v>0.5</v>
      </c>
      <c r="E198" s="223">
        <v>0.5</v>
      </c>
      <c r="F198" s="223"/>
      <c r="G198" s="224"/>
      <c r="H198" s="223"/>
      <c r="I198" s="224"/>
      <c r="J198" s="228"/>
      <c r="K198" s="226"/>
    </row>
    <row r="199" spans="1:11" x14ac:dyDescent="0.25">
      <c r="A199" s="100"/>
      <c r="B199" s="222" t="s">
        <v>22</v>
      </c>
      <c r="C199" s="28"/>
      <c r="D199" s="228">
        <v>3</v>
      </c>
      <c r="E199" s="223">
        <v>3</v>
      </c>
      <c r="F199" s="223"/>
      <c r="G199" s="224"/>
      <c r="H199" s="223"/>
      <c r="I199" s="224"/>
      <c r="J199" s="228"/>
      <c r="K199" s="226"/>
    </row>
    <row r="200" spans="1:11" ht="31.5" x14ac:dyDescent="0.25">
      <c r="A200" s="433" t="s">
        <v>282</v>
      </c>
      <c r="B200" s="239"/>
      <c r="C200" s="60" t="s">
        <v>196</v>
      </c>
      <c r="D200" s="240"/>
      <c r="E200" s="61"/>
      <c r="F200" s="240">
        <v>3.0325232901236614</v>
      </c>
      <c r="G200" s="61">
        <v>2.3958740841428243</v>
      </c>
      <c r="H200" s="240">
        <v>10.482708219155825</v>
      </c>
      <c r="I200" s="61">
        <v>75.76195432928796</v>
      </c>
      <c r="J200" s="240">
        <v>1.38</v>
      </c>
      <c r="K200" s="226" t="s">
        <v>304</v>
      </c>
    </row>
    <row r="201" spans="1:11" x14ac:dyDescent="0.25">
      <c r="A201" s="433"/>
      <c r="B201" s="222" t="s">
        <v>165</v>
      </c>
      <c r="C201" s="59"/>
      <c r="D201" s="240">
        <v>0.45</v>
      </c>
      <c r="E201" s="61">
        <v>0.45</v>
      </c>
      <c r="F201" s="240"/>
      <c r="G201" s="61"/>
      <c r="H201" s="240"/>
      <c r="I201" s="61"/>
      <c r="J201" s="240"/>
      <c r="K201" s="226"/>
    </row>
    <row r="202" spans="1:11" x14ac:dyDescent="0.25">
      <c r="A202" s="433"/>
      <c r="B202" s="239" t="s">
        <v>21</v>
      </c>
      <c r="C202" s="59"/>
      <c r="D202" s="240">
        <v>6</v>
      </c>
      <c r="E202" s="61">
        <v>6</v>
      </c>
      <c r="F202" s="240"/>
      <c r="G202" s="61"/>
      <c r="H202" s="240"/>
      <c r="I202" s="61"/>
      <c r="J202" s="240"/>
      <c r="K202" s="226"/>
    </row>
    <row r="203" spans="1:11" x14ac:dyDescent="0.25">
      <c r="A203" s="433"/>
      <c r="B203" s="239" t="s">
        <v>19</v>
      </c>
      <c r="C203" s="59"/>
      <c r="D203" s="240">
        <v>92</v>
      </c>
      <c r="E203" s="61">
        <v>90</v>
      </c>
      <c r="F203" s="240"/>
      <c r="G203" s="61"/>
      <c r="H203" s="240"/>
      <c r="I203" s="61"/>
      <c r="J203" s="240"/>
      <c r="K203" s="226"/>
    </row>
    <row r="204" spans="1:11" x14ac:dyDescent="0.25">
      <c r="A204" s="433"/>
      <c r="B204" s="239" t="s">
        <v>20</v>
      </c>
      <c r="C204" s="59"/>
      <c r="D204" s="240">
        <v>90</v>
      </c>
      <c r="E204" s="61">
        <v>90</v>
      </c>
      <c r="F204" s="240"/>
      <c r="G204" s="61"/>
      <c r="H204" s="240"/>
      <c r="I204" s="61"/>
      <c r="J204" s="240"/>
      <c r="K204" s="226"/>
    </row>
    <row r="205" spans="1:11" ht="31.5" x14ac:dyDescent="0.25">
      <c r="A205" s="100" t="s">
        <v>143</v>
      </c>
      <c r="B205" s="222"/>
      <c r="C205" s="43" t="s">
        <v>197</v>
      </c>
      <c r="D205" s="217"/>
      <c r="E205" s="26"/>
      <c r="F205" s="224">
        <v>3.61</v>
      </c>
      <c r="G205" s="223">
        <v>5.83</v>
      </c>
      <c r="H205" s="224">
        <v>15.49</v>
      </c>
      <c r="I205" s="223">
        <v>128.77000000000001</v>
      </c>
      <c r="J205" s="224">
        <v>7.0000000000000007E-2</v>
      </c>
      <c r="K205" s="226" t="s">
        <v>291</v>
      </c>
    </row>
    <row r="206" spans="1:11" x14ac:dyDescent="0.25">
      <c r="A206" s="100"/>
      <c r="B206" s="222" t="s">
        <v>27</v>
      </c>
      <c r="C206" s="28"/>
      <c r="D206" s="224">
        <v>30</v>
      </c>
      <c r="E206" s="223">
        <v>30</v>
      </c>
      <c r="F206" s="224"/>
      <c r="G206" s="223"/>
      <c r="H206" s="224"/>
      <c r="I206" s="223"/>
      <c r="J206" s="224"/>
      <c r="K206" s="226"/>
    </row>
    <row r="207" spans="1:11" x14ac:dyDescent="0.25">
      <c r="A207" s="100"/>
      <c r="B207" s="222" t="s">
        <v>54</v>
      </c>
      <c r="C207" s="28"/>
      <c r="D207" s="224">
        <v>5.0999999999999996</v>
      </c>
      <c r="E207" s="223">
        <v>5</v>
      </c>
      <c r="F207" s="224"/>
      <c r="G207" s="223"/>
      <c r="H207" s="224"/>
      <c r="I207" s="223"/>
      <c r="J207" s="224"/>
      <c r="K207" s="226"/>
    </row>
    <row r="208" spans="1:11" ht="16.5" thickBot="1" x14ac:dyDescent="0.3">
      <c r="A208" s="100"/>
      <c r="B208" s="222" t="s">
        <v>22</v>
      </c>
      <c r="C208" s="70"/>
      <c r="D208" s="224">
        <v>5</v>
      </c>
      <c r="E208" s="52">
        <v>5</v>
      </c>
      <c r="F208" s="224" t="s">
        <v>3</v>
      </c>
      <c r="G208" s="52"/>
      <c r="H208" s="224"/>
      <c r="I208" s="52"/>
      <c r="J208" s="224"/>
      <c r="K208" s="226"/>
    </row>
    <row r="209" spans="1:11" s="37" customFormat="1" ht="16.5" thickBot="1" x14ac:dyDescent="0.3">
      <c r="A209" s="207" t="s">
        <v>28</v>
      </c>
      <c r="B209" s="31"/>
      <c r="C209" s="32">
        <f>183+186+40</f>
        <v>409</v>
      </c>
      <c r="D209" s="33"/>
      <c r="E209" s="34"/>
      <c r="F209" s="35">
        <f>F205+F200+'от 3х до 7 лет '!F845</f>
        <v>11.452523290123661</v>
      </c>
      <c r="G209" s="35">
        <f>G205+G200+'от 3х до 7 лет '!G845</f>
        <v>16.075874084142825</v>
      </c>
      <c r="H209" s="35">
        <f>H205+H200+'от 3х до 7 лет '!H845</f>
        <v>55.352708219155829</v>
      </c>
      <c r="I209" s="35">
        <f>I205+I200+'от 3х до 7 лет '!I845</f>
        <v>411.85195432928799</v>
      </c>
      <c r="J209" s="35">
        <f>J205+J200+'от 3х до 7 лет '!J845</f>
        <v>2.31</v>
      </c>
      <c r="K209" s="36"/>
    </row>
    <row r="210" spans="1:11" x14ac:dyDescent="0.25">
      <c r="A210" s="100"/>
      <c r="B210" s="208" t="s">
        <v>29</v>
      </c>
      <c r="C210" s="24"/>
      <c r="D210" s="224"/>
      <c r="E210" s="223"/>
      <c r="F210" s="17"/>
      <c r="G210" s="224"/>
      <c r="H210" s="17"/>
      <c r="I210" s="224"/>
      <c r="J210" s="85"/>
      <c r="K210" s="18"/>
    </row>
    <row r="211" spans="1:11" ht="16.5" customHeight="1" x14ac:dyDescent="0.25">
      <c r="A211" s="436" t="s">
        <v>42</v>
      </c>
      <c r="B211" s="249"/>
      <c r="C211" s="155">
        <v>100</v>
      </c>
      <c r="D211" s="370">
        <v>100</v>
      </c>
      <c r="E211" s="86">
        <v>100</v>
      </c>
      <c r="F211" s="406">
        <v>1.5</v>
      </c>
      <c r="G211" s="162">
        <v>0.5</v>
      </c>
      <c r="H211" s="406">
        <v>21</v>
      </c>
      <c r="I211" s="162">
        <v>96</v>
      </c>
      <c r="J211" s="406">
        <v>10</v>
      </c>
      <c r="K211" s="220" t="s">
        <v>353</v>
      </c>
    </row>
    <row r="212" spans="1:11" ht="16.5" thickBot="1" x14ac:dyDescent="0.3">
      <c r="A212" s="436" t="s">
        <v>352</v>
      </c>
      <c r="B212" s="407"/>
      <c r="C212" s="162"/>
      <c r="D212" s="370"/>
      <c r="E212" s="86"/>
      <c r="F212" s="406"/>
      <c r="G212" s="162"/>
      <c r="H212" s="406"/>
      <c r="I212" s="162"/>
      <c r="J212" s="408"/>
      <c r="K212" s="218"/>
    </row>
    <row r="213" spans="1:11" s="37" customFormat="1" ht="16.5" thickBot="1" x14ac:dyDescent="0.3">
      <c r="A213" s="207" t="s">
        <v>28</v>
      </c>
      <c r="B213" s="31"/>
      <c r="C213" s="32">
        <v>100</v>
      </c>
      <c r="D213" s="33"/>
      <c r="E213" s="38"/>
      <c r="F213" s="35">
        <f>SUM(F211:F212)</f>
        <v>1.5</v>
      </c>
      <c r="G213" s="35">
        <f>SUM(G211:G212)</f>
        <v>0.5</v>
      </c>
      <c r="H213" s="35">
        <f>SUM(H211:H212)</f>
        <v>21</v>
      </c>
      <c r="I213" s="35">
        <f>SUM(I211:I212)</f>
        <v>96</v>
      </c>
      <c r="J213" s="35">
        <f>SUM(J211:J212)</f>
        <v>10</v>
      </c>
      <c r="K213" s="36"/>
    </row>
    <row r="214" spans="1:11" x14ac:dyDescent="0.25">
      <c r="A214" s="446"/>
      <c r="B214" s="110" t="s">
        <v>30</v>
      </c>
      <c r="C214" s="24"/>
      <c r="D214" s="197"/>
      <c r="E214" s="74"/>
      <c r="F214" s="197"/>
      <c r="G214" s="17"/>
      <c r="H214" s="197"/>
      <c r="I214" s="17"/>
      <c r="J214" s="68"/>
      <c r="K214" s="18"/>
    </row>
    <row r="215" spans="1:11" ht="47.25" x14ac:dyDescent="0.25">
      <c r="A215" s="160" t="s">
        <v>351</v>
      </c>
      <c r="B215" s="194"/>
      <c r="C215" s="200">
        <v>60</v>
      </c>
      <c r="D215" s="219"/>
      <c r="E215" s="46"/>
      <c r="F215" s="261">
        <v>0.84</v>
      </c>
      <c r="G215" s="86">
        <v>3.05</v>
      </c>
      <c r="H215" s="261">
        <v>5.41</v>
      </c>
      <c r="I215" s="87">
        <v>52.44</v>
      </c>
      <c r="J215" s="219">
        <v>19.47</v>
      </c>
      <c r="K215" s="179" t="s">
        <v>325</v>
      </c>
    </row>
    <row r="216" spans="1:11" x14ac:dyDescent="0.25">
      <c r="A216" s="160"/>
      <c r="B216" s="193" t="s">
        <v>321</v>
      </c>
      <c r="C216" s="200"/>
      <c r="D216" s="219">
        <v>62.5</v>
      </c>
      <c r="E216" s="46">
        <v>50</v>
      </c>
      <c r="F216" s="250"/>
      <c r="G216" s="162"/>
      <c r="H216" s="409"/>
      <c r="I216" s="171"/>
      <c r="J216" s="215"/>
      <c r="K216" s="172"/>
    </row>
    <row r="217" spans="1:11" x14ac:dyDescent="0.25">
      <c r="A217" s="160"/>
      <c r="B217" s="193" t="s">
        <v>326</v>
      </c>
      <c r="C217" s="200"/>
      <c r="D217" s="219"/>
      <c r="E217" s="46">
        <v>45</v>
      </c>
      <c r="F217" s="250"/>
      <c r="G217" s="162"/>
      <c r="H217" s="409"/>
      <c r="I217" s="171"/>
      <c r="J217" s="215"/>
      <c r="K217" s="172"/>
    </row>
    <row r="218" spans="1:11" x14ac:dyDescent="0.25">
      <c r="A218" s="160"/>
      <c r="B218" s="193" t="s">
        <v>66</v>
      </c>
      <c r="C218" s="200"/>
      <c r="D218" s="219">
        <v>12.5</v>
      </c>
      <c r="E218" s="46">
        <v>10</v>
      </c>
      <c r="F218" s="250"/>
      <c r="G218" s="162"/>
      <c r="H218" s="409"/>
      <c r="I218" s="171"/>
      <c r="J218" s="215"/>
      <c r="K218" s="172"/>
    </row>
    <row r="219" spans="1:11" x14ac:dyDescent="0.25">
      <c r="A219" s="160"/>
      <c r="B219" s="193" t="s">
        <v>152</v>
      </c>
      <c r="C219" s="200"/>
      <c r="D219" s="219">
        <v>0.6</v>
      </c>
      <c r="E219" s="46">
        <v>0.6</v>
      </c>
      <c r="F219" s="250"/>
      <c r="G219" s="162"/>
      <c r="H219" s="409"/>
      <c r="I219" s="171"/>
      <c r="J219" s="215"/>
      <c r="K219" s="172"/>
    </row>
    <row r="220" spans="1:11" x14ac:dyDescent="0.25">
      <c r="A220" s="160"/>
      <c r="B220" s="193" t="s">
        <v>319</v>
      </c>
      <c r="C220" s="200"/>
      <c r="D220" s="219">
        <v>3</v>
      </c>
      <c r="E220" s="46">
        <v>3</v>
      </c>
      <c r="F220" s="250"/>
      <c r="G220" s="162"/>
      <c r="H220" s="409"/>
      <c r="I220" s="171"/>
      <c r="J220" s="215"/>
      <c r="K220" s="172"/>
    </row>
    <row r="221" spans="1:11" s="118" customFormat="1" ht="15" customHeight="1" x14ac:dyDescent="0.25">
      <c r="A221" s="160"/>
      <c r="B221" s="193" t="s">
        <v>107</v>
      </c>
      <c r="C221" s="200"/>
      <c r="D221" s="219">
        <v>3</v>
      </c>
      <c r="E221" s="46">
        <v>3</v>
      </c>
      <c r="F221" s="250"/>
      <c r="G221" s="162"/>
      <c r="H221" s="409"/>
      <c r="I221" s="171"/>
      <c r="J221" s="215"/>
      <c r="K221" s="172"/>
    </row>
    <row r="222" spans="1:11" ht="49.5" customHeight="1" x14ac:dyDescent="0.25">
      <c r="A222" s="461" t="s">
        <v>438</v>
      </c>
      <c r="B222" s="462"/>
      <c r="C222" s="264" t="s">
        <v>360</v>
      </c>
      <c r="D222" s="462"/>
      <c r="E222" s="265"/>
      <c r="F222" s="463">
        <v>5.0388000000000002</v>
      </c>
      <c r="G222" s="464">
        <v>2.742</v>
      </c>
      <c r="H222" s="463">
        <v>12.4312</v>
      </c>
      <c r="I222" s="464">
        <v>104.08</v>
      </c>
      <c r="J222" s="465">
        <v>8.9700000000000006</v>
      </c>
      <c r="K222" s="466" t="s">
        <v>439</v>
      </c>
    </row>
    <row r="223" spans="1:11" x14ac:dyDescent="0.25">
      <c r="A223" s="461"/>
      <c r="B223" s="462" t="s">
        <v>108</v>
      </c>
      <c r="C223" s="265"/>
      <c r="D223" s="463">
        <v>95.76</v>
      </c>
      <c r="E223" s="464">
        <v>72</v>
      </c>
      <c r="F223" s="462"/>
      <c r="G223" s="265"/>
      <c r="H223" s="462"/>
      <c r="I223" s="265"/>
      <c r="J223" s="462"/>
      <c r="K223" s="266"/>
    </row>
    <row r="224" spans="1:11" x14ac:dyDescent="0.25">
      <c r="A224" s="461"/>
      <c r="B224" s="462" t="s">
        <v>66</v>
      </c>
      <c r="C224" s="265"/>
      <c r="D224" s="463">
        <v>9</v>
      </c>
      <c r="E224" s="464">
        <v>7.2</v>
      </c>
      <c r="F224" s="462"/>
      <c r="G224" s="265"/>
      <c r="H224" s="462"/>
      <c r="I224" s="265"/>
      <c r="J224" s="462"/>
      <c r="K224" s="266"/>
    </row>
    <row r="225" spans="1:11" x14ac:dyDescent="0.25">
      <c r="A225" s="461"/>
      <c r="B225" s="462" t="s">
        <v>86</v>
      </c>
      <c r="C225" s="265"/>
      <c r="D225" s="463">
        <v>8.6</v>
      </c>
      <c r="E225" s="464">
        <v>7.2</v>
      </c>
      <c r="F225" s="462"/>
      <c r="G225" s="265"/>
      <c r="H225" s="462"/>
      <c r="I225" s="265"/>
      <c r="J225" s="462"/>
      <c r="K225" s="266"/>
    </row>
    <row r="226" spans="1:11" x14ac:dyDescent="0.25">
      <c r="A226" s="461"/>
      <c r="B226" s="462" t="s">
        <v>117</v>
      </c>
      <c r="C226" s="265"/>
      <c r="D226" s="463">
        <v>0.72</v>
      </c>
      <c r="E226" s="464">
        <v>0.72</v>
      </c>
      <c r="F226" s="462"/>
      <c r="G226" s="265"/>
      <c r="H226" s="462"/>
      <c r="I226" s="265"/>
      <c r="J226" s="462"/>
      <c r="K226" s="266"/>
    </row>
    <row r="227" spans="1:11" x14ac:dyDescent="0.25">
      <c r="A227" s="461"/>
      <c r="B227" s="462" t="s">
        <v>107</v>
      </c>
      <c r="C227" s="265"/>
      <c r="D227" s="463">
        <v>1.8</v>
      </c>
      <c r="E227" s="464">
        <v>1.8</v>
      </c>
      <c r="F227" s="462"/>
      <c r="G227" s="265"/>
      <c r="H227" s="462"/>
      <c r="I227" s="265"/>
      <c r="J227" s="462"/>
      <c r="K227" s="266"/>
    </row>
    <row r="228" spans="1:11" x14ac:dyDescent="0.25">
      <c r="A228" s="461"/>
      <c r="B228" s="462" t="s">
        <v>120</v>
      </c>
      <c r="C228" s="265"/>
      <c r="D228" s="463">
        <v>126</v>
      </c>
      <c r="E228" s="464">
        <v>126</v>
      </c>
      <c r="F228" s="462"/>
      <c r="G228" s="265"/>
      <c r="H228" s="462"/>
      <c r="I228" s="265"/>
      <c r="J228" s="462"/>
      <c r="K228" s="266"/>
    </row>
    <row r="229" spans="1:11" x14ac:dyDescent="0.25">
      <c r="A229" s="461"/>
      <c r="B229" s="462" t="s">
        <v>152</v>
      </c>
      <c r="C229" s="265"/>
      <c r="D229" s="463">
        <v>0.6</v>
      </c>
      <c r="E229" s="464">
        <v>0.6</v>
      </c>
      <c r="F229" s="462"/>
      <c r="G229" s="265"/>
      <c r="H229" s="462"/>
      <c r="I229" s="265"/>
      <c r="J229" s="462"/>
      <c r="K229" s="266"/>
    </row>
    <row r="230" spans="1:11" x14ac:dyDescent="0.25">
      <c r="A230" s="461"/>
      <c r="B230" s="462" t="s">
        <v>440</v>
      </c>
      <c r="C230" s="265"/>
      <c r="D230" s="462"/>
      <c r="E230" s="264">
        <v>20</v>
      </c>
      <c r="F230" s="462"/>
      <c r="G230" s="265"/>
      <c r="H230" s="462"/>
      <c r="I230" s="265"/>
      <c r="J230" s="462"/>
      <c r="K230" s="266"/>
    </row>
    <row r="231" spans="1:11" x14ac:dyDescent="0.25">
      <c r="A231" s="461"/>
      <c r="B231" s="462" t="s">
        <v>441</v>
      </c>
      <c r="C231" s="265"/>
      <c r="D231" s="463">
        <v>25.8</v>
      </c>
      <c r="E231" s="464">
        <v>18.8</v>
      </c>
      <c r="F231" s="462"/>
      <c r="G231" s="265"/>
      <c r="H231" s="462"/>
      <c r="I231" s="265"/>
      <c r="J231" s="462"/>
      <c r="K231" s="266"/>
    </row>
    <row r="232" spans="1:11" x14ac:dyDescent="0.25">
      <c r="A232" s="467"/>
      <c r="B232" s="467" t="s">
        <v>182</v>
      </c>
      <c r="C232" s="163"/>
      <c r="D232" s="469">
        <v>19</v>
      </c>
      <c r="E232" s="162">
        <v>18.8</v>
      </c>
      <c r="F232" s="467"/>
      <c r="G232" s="163"/>
      <c r="H232" s="467"/>
      <c r="I232" s="163"/>
      <c r="J232" s="467"/>
      <c r="K232" s="163"/>
    </row>
    <row r="233" spans="1:11" x14ac:dyDescent="0.25">
      <c r="A233" s="467"/>
      <c r="B233" s="467" t="s">
        <v>259</v>
      </c>
      <c r="C233" s="163"/>
      <c r="D233" s="469">
        <v>2.88</v>
      </c>
      <c r="E233" s="162">
        <v>2.4</v>
      </c>
      <c r="F233" s="467"/>
      <c r="G233" s="163"/>
      <c r="H233" s="467"/>
      <c r="I233" s="163"/>
      <c r="J233" s="467"/>
      <c r="K233" s="163"/>
    </row>
    <row r="234" spans="1:11" x14ac:dyDescent="0.25">
      <c r="A234" s="467"/>
      <c r="B234" s="467" t="s">
        <v>86</v>
      </c>
      <c r="C234" s="163"/>
      <c r="D234" s="469">
        <v>3.6</v>
      </c>
      <c r="E234" s="162">
        <v>3</v>
      </c>
      <c r="F234" s="467"/>
      <c r="G234" s="163"/>
      <c r="H234" s="467"/>
      <c r="I234" s="163"/>
      <c r="J234" s="467"/>
      <c r="K234" s="163"/>
    </row>
    <row r="235" spans="1:11" x14ac:dyDescent="0.25">
      <c r="A235" s="467"/>
      <c r="B235" s="470" t="s">
        <v>152</v>
      </c>
      <c r="C235" s="163"/>
      <c r="D235" s="469">
        <v>0.24</v>
      </c>
      <c r="E235" s="162">
        <v>0.24</v>
      </c>
      <c r="F235" s="467"/>
      <c r="G235" s="163"/>
      <c r="H235" s="467"/>
      <c r="I235" s="163"/>
      <c r="J235" s="467"/>
      <c r="K235" s="163"/>
    </row>
    <row r="236" spans="1:11" x14ac:dyDescent="0.25">
      <c r="A236" s="467"/>
      <c r="B236" s="467" t="s">
        <v>111</v>
      </c>
      <c r="C236" s="163"/>
      <c r="D236" s="469">
        <v>3</v>
      </c>
      <c r="E236" s="162">
        <v>3</v>
      </c>
      <c r="F236" s="467"/>
      <c r="G236" s="163"/>
      <c r="H236" s="467"/>
      <c r="I236" s="163"/>
      <c r="J236" s="467"/>
      <c r="K236" s="163"/>
    </row>
    <row r="237" spans="1:11" x14ac:dyDescent="0.25">
      <c r="A237" s="467"/>
      <c r="B237" s="467" t="s">
        <v>233</v>
      </c>
      <c r="C237" s="163"/>
      <c r="D237" s="469"/>
      <c r="E237" s="162">
        <v>25</v>
      </c>
      <c r="F237" s="467"/>
      <c r="G237" s="163"/>
      <c r="H237" s="467"/>
      <c r="I237" s="163"/>
      <c r="J237" s="467"/>
      <c r="K237" s="163"/>
    </row>
    <row r="238" spans="1:11" x14ac:dyDescent="0.25">
      <c r="A238" s="467"/>
      <c r="B238" s="467" t="s">
        <v>138</v>
      </c>
      <c r="C238" s="163"/>
      <c r="D238" s="469"/>
      <c r="E238" s="162">
        <v>20</v>
      </c>
      <c r="F238" s="467"/>
      <c r="G238" s="163"/>
      <c r="H238" s="467"/>
      <c r="I238" s="163"/>
      <c r="J238" s="467"/>
      <c r="K238" s="163"/>
    </row>
    <row r="239" spans="1:11" ht="78.75" x14ac:dyDescent="0.25">
      <c r="A239" s="44" t="s">
        <v>442</v>
      </c>
      <c r="C239" s="28">
        <v>70</v>
      </c>
      <c r="D239" s="29"/>
      <c r="E239" s="223"/>
      <c r="F239" s="29">
        <v>10.38</v>
      </c>
      <c r="G239" s="223">
        <v>8.1</v>
      </c>
      <c r="H239" s="29">
        <v>14.95</v>
      </c>
      <c r="I239" s="223">
        <v>154.75</v>
      </c>
      <c r="J239" s="29">
        <v>7.0000000000000007E-2</v>
      </c>
      <c r="K239" s="226" t="s">
        <v>443</v>
      </c>
    </row>
    <row r="240" spans="1:11" s="227" customFormat="1" x14ac:dyDescent="0.25">
      <c r="A240" s="221"/>
      <c r="B240" s="13" t="s">
        <v>169</v>
      </c>
      <c r="C240" s="200"/>
      <c r="D240" s="121">
        <v>84.9</v>
      </c>
      <c r="E240" s="200">
        <v>55.13</v>
      </c>
      <c r="F240" s="29"/>
      <c r="G240" s="223"/>
      <c r="H240" s="29"/>
      <c r="I240" s="223"/>
      <c r="J240" s="29"/>
      <c r="K240" s="226"/>
    </row>
    <row r="241" spans="1:11" s="227" customFormat="1" x14ac:dyDescent="0.25">
      <c r="A241" s="221"/>
      <c r="B241" s="13" t="s">
        <v>171</v>
      </c>
      <c r="C241" s="200"/>
      <c r="D241" s="121">
        <v>57.89</v>
      </c>
      <c r="E241" s="200">
        <v>55.13</v>
      </c>
      <c r="F241" s="29"/>
      <c r="G241" s="223"/>
      <c r="H241" s="29"/>
      <c r="I241" s="223"/>
      <c r="J241" s="29"/>
      <c r="K241" s="226"/>
    </row>
    <row r="242" spans="1:11" s="227" customFormat="1" x14ac:dyDescent="0.25">
      <c r="A242" s="221"/>
      <c r="B242" s="48" t="s">
        <v>66</v>
      </c>
      <c r="C242" s="200"/>
      <c r="D242" s="121">
        <v>16.53</v>
      </c>
      <c r="E242" s="200">
        <v>13.12</v>
      </c>
      <c r="F242" s="29"/>
      <c r="G242" s="223"/>
      <c r="H242" s="29"/>
      <c r="I242" s="223"/>
      <c r="J242" s="29"/>
      <c r="K242" s="226"/>
    </row>
    <row r="243" spans="1:11" s="227" customFormat="1" x14ac:dyDescent="0.25">
      <c r="A243" s="221"/>
      <c r="B243" s="48" t="s">
        <v>31</v>
      </c>
      <c r="C243" s="200"/>
      <c r="D243" s="121">
        <v>18</v>
      </c>
      <c r="E243" s="200">
        <v>15</v>
      </c>
      <c r="F243" s="15"/>
      <c r="G243" s="26"/>
      <c r="H243" s="15"/>
      <c r="I243" s="26"/>
      <c r="J243" s="15"/>
      <c r="K243" s="226"/>
    </row>
    <row r="244" spans="1:11" s="227" customFormat="1" x14ac:dyDescent="0.25">
      <c r="A244" s="221"/>
      <c r="B244" s="48" t="s">
        <v>36</v>
      </c>
      <c r="C244" s="200"/>
      <c r="D244" s="121">
        <v>1.5</v>
      </c>
      <c r="E244" s="200">
        <v>1.5</v>
      </c>
      <c r="F244" s="15"/>
      <c r="G244" s="26"/>
      <c r="H244" s="15"/>
      <c r="I244" s="26"/>
      <c r="J244" s="15"/>
      <c r="K244" s="226"/>
    </row>
    <row r="245" spans="1:11" s="227" customFormat="1" x14ac:dyDescent="0.25">
      <c r="A245" s="221"/>
      <c r="B245" s="48" t="s">
        <v>122</v>
      </c>
      <c r="C245" s="200"/>
      <c r="D245" s="121"/>
      <c r="E245" s="200">
        <v>8</v>
      </c>
      <c r="F245" s="15"/>
      <c r="G245" s="26"/>
      <c r="H245" s="15"/>
      <c r="I245" s="26"/>
      <c r="J245" s="15"/>
      <c r="K245" s="226"/>
    </row>
    <row r="246" spans="1:11" s="227" customFormat="1" x14ac:dyDescent="0.25">
      <c r="A246" s="221"/>
      <c r="B246" s="48" t="s">
        <v>152</v>
      </c>
      <c r="C246" s="200"/>
      <c r="D246" s="121">
        <v>0.56999999999999995</v>
      </c>
      <c r="E246" s="200">
        <v>0.56999999999999995</v>
      </c>
      <c r="F246" s="15"/>
      <c r="G246" s="223"/>
      <c r="H246" s="29"/>
      <c r="I246" s="223"/>
      <c r="J246" s="29"/>
      <c r="K246" s="226"/>
    </row>
    <row r="247" spans="1:11" s="227" customFormat="1" x14ac:dyDescent="0.25">
      <c r="A247" s="221"/>
      <c r="B247" s="48" t="s">
        <v>44</v>
      </c>
      <c r="C247" s="200"/>
      <c r="D247" s="121">
        <v>0.84</v>
      </c>
      <c r="E247" s="200">
        <v>0.7</v>
      </c>
      <c r="F247" s="15"/>
      <c r="G247" s="223"/>
      <c r="H247" s="29"/>
      <c r="I247" s="223"/>
      <c r="J247" s="29"/>
      <c r="K247" s="226"/>
    </row>
    <row r="248" spans="1:11" s="227" customFormat="1" x14ac:dyDescent="0.25">
      <c r="A248" s="8"/>
      <c r="B248" s="13" t="s">
        <v>40</v>
      </c>
      <c r="C248" s="200"/>
      <c r="D248" s="121">
        <v>5.25</v>
      </c>
      <c r="E248" s="200">
        <v>5.25</v>
      </c>
      <c r="F248" s="15"/>
      <c r="G248" s="223"/>
      <c r="H248" s="29"/>
      <c r="I248" s="223"/>
      <c r="J248" s="29"/>
      <c r="K248" s="226"/>
    </row>
    <row r="249" spans="1:11" s="227" customFormat="1" x14ac:dyDescent="0.25">
      <c r="A249" s="8"/>
      <c r="B249" s="13" t="s">
        <v>38</v>
      </c>
      <c r="C249" s="200"/>
      <c r="D249" s="121"/>
      <c r="E249" s="200">
        <v>82.6</v>
      </c>
      <c r="F249" s="15"/>
      <c r="G249" s="223"/>
      <c r="H249" s="29"/>
      <c r="I249" s="223"/>
      <c r="J249" s="29"/>
      <c r="K249" s="226"/>
    </row>
    <row r="250" spans="1:11" s="227" customFormat="1" x14ac:dyDescent="0.25">
      <c r="A250" s="8"/>
      <c r="B250" s="48" t="s">
        <v>107</v>
      </c>
      <c r="C250" s="200"/>
      <c r="D250" s="121">
        <v>2.6</v>
      </c>
      <c r="E250" s="200">
        <v>2.6</v>
      </c>
      <c r="F250" s="15"/>
      <c r="G250" s="223"/>
      <c r="H250" s="29"/>
      <c r="I250" s="223"/>
      <c r="J250" s="29"/>
      <c r="K250" s="226"/>
    </row>
    <row r="251" spans="1:11" s="227" customFormat="1" ht="31.5" x14ac:dyDescent="0.25">
      <c r="A251" s="100" t="s">
        <v>358</v>
      </c>
      <c r="B251" s="222"/>
      <c r="C251" s="28" t="s">
        <v>128</v>
      </c>
      <c r="D251" s="224"/>
      <c r="E251" s="223"/>
      <c r="F251" s="224">
        <v>4.8054000000000006</v>
      </c>
      <c r="G251" s="61">
        <v>6.0910000000000002</v>
      </c>
      <c r="H251" s="224">
        <v>22.961000000000006</v>
      </c>
      <c r="I251" s="223">
        <v>165.79000000000002</v>
      </c>
      <c r="J251" s="224">
        <v>0</v>
      </c>
      <c r="K251" s="226" t="s">
        <v>137</v>
      </c>
    </row>
    <row r="252" spans="1:11" s="227" customFormat="1" x14ac:dyDescent="0.25">
      <c r="A252" s="100"/>
      <c r="B252" s="222" t="s">
        <v>110</v>
      </c>
      <c r="C252" s="28"/>
      <c r="D252" s="224">
        <v>45.5</v>
      </c>
      <c r="E252" s="223">
        <v>45.5</v>
      </c>
      <c r="F252" s="224"/>
      <c r="G252" s="61"/>
      <c r="H252" s="224"/>
      <c r="I252" s="223"/>
      <c r="J252" s="224"/>
      <c r="K252" s="226"/>
    </row>
    <row r="253" spans="1:11" x14ac:dyDescent="0.25">
      <c r="A253" s="100"/>
      <c r="B253" s="222" t="s">
        <v>51</v>
      </c>
      <c r="C253" s="28"/>
      <c r="D253" s="224">
        <v>275</v>
      </c>
      <c r="E253" s="223">
        <v>275</v>
      </c>
      <c r="F253" s="224"/>
      <c r="G253" s="61"/>
      <c r="H253" s="224"/>
      <c r="I253" s="223"/>
      <c r="J253" s="224"/>
      <c r="K253" s="226"/>
    </row>
    <row r="254" spans="1:11" x14ac:dyDescent="0.25">
      <c r="A254" s="100"/>
      <c r="B254" s="230" t="s">
        <v>152</v>
      </c>
      <c r="C254" s="28"/>
      <c r="D254" s="224">
        <v>0.5</v>
      </c>
      <c r="E254" s="223">
        <v>0.5</v>
      </c>
      <c r="F254" s="224"/>
      <c r="G254" s="61"/>
      <c r="H254" s="224"/>
      <c r="I254" s="223"/>
      <c r="J254" s="224"/>
      <c r="K254" s="226"/>
    </row>
    <row r="255" spans="1:11" x14ac:dyDescent="0.25">
      <c r="A255" s="100"/>
      <c r="B255" s="222" t="s">
        <v>22</v>
      </c>
      <c r="C255" s="28"/>
      <c r="D255" s="224">
        <v>3</v>
      </c>
      <c r="E255" s="223">
        <v>3</v>
      </c>
      <c r="F255" s="224"/>
      <c r="G255" s="61"/>
      <c r="H255" s="224"/>
      <c r="I255" s="223"/>
      <c r="J255" s="224"/>
      <c r="K255" s="226"/>
    </row>
    <row r="256" spans="1:11" x14ac:dyDescent="0.25">
      <c r="A256" s="191" t="s">
        <v>204</v>
      </c>
      <c r="B256" s="222"/>
      <c r="C256" s="28">
        <v>180</v>
      </c>
      <c r="D256" s="224"/>
      <c r="E256" s="223"/>
      <c r="F256" s="223">
        <v>0.54</v>
      </c>
      <c r="G256" s="223">
        <v>9.0000000000000011E-2</v>
      </c>
      <c r="H256" s="224">
        <v>16.178000000000001</v>
      </c>
      <c r="I256" s="223">
        <v>75.239999999999995</v>
      </c>
      <c r="J256" s="214">
        <v>0.99</v>
      </c>
      <c r="K256" s="89" t="s">
        <v>243</v>
      </c>
    </row>
    <row r="257" spans="1:11" x14ac:dyDescent="0.25">
      <c r="A257" s="100"/>
      <c r="B257" s="222" t="s">
        <v>205</v>
      </c>
      <c r="C257" s="28"/>
      <c r="D257" s="224">
        <v>21</v>
      </c>
      <c r="E257" s="223">
        <v>21</v>
      </c>
      <c r="F257" s="28"/>
      <c r="G257" s="28"/>
      <c r="H257" s="214"/>
      <c r="I257" s="49"/>
      <c r="J257" s="214"/>
      <c r="K257" s="226"/>
    </row>
    <row r="258" spans="1:11" x14ac:dyDescent="0.25">
      <c r="A258" s="100"/>
      <c r="B258" s="239" t="s">
        <v>21</v>
      </c>
      <c r="C258" s="28"/>
      <c r="D258" s="224">
        <v>6</v>
      </c>
      <c r="E258" s="223">
        <v>6</v>
      </c>
      <c r="F258" s="28"/>
      <c r="G258" s="28"/>
      <c r="H258" s="214"/>
      <c r="I258" s="49"/>
      <c r="J258" s="214"/>
      <c r="K258" s="226"/>
    </row>
    <row r="259" spans="1:11" x14ac:dyDescent="0.25">
      <c r="A259" s="100"/>
      <c r="B259" s="222" t="s">
        <v>51</v>
      </c>
      <c r="C259" s="28"/>
      <c r="D259" s="224">
        <v>180</v>
      </c>
      <c r="E259" s="223">
        <v>180</v>
      </c>
      <c r="F259" s="28"/>
      <c r="G259" s="28"/>
      <c r="H259" s="214"/>
      <c r="I259" s="49"/>
      <c r="J259" s="214"/>
      <c r="K259" s="226"/>
    </row>
    <row r="260" spans="1:11" ht="45" x14ac:dyDescent="0.25">
      <c r="A260" s="100" t="s">
        <v>144</v>
      </c>
      <c r="B260" s="222"/>
      <c r="C260" s="28">
        <v>30</v>
      </c>
      <c r="D260" s="224">
        <v>30</v>
      </c>
      <c r="E260" s="223">
        <v>30</v>
      </c>
      <c r="F260" s="223">
        <v>2.2800000000000002</v>
      </c>
      <c r="G260" s="223">
        <v>0.24000000000000002</v>
      </c>
      <c r="H260" s="224">
        <v>14.759999999999998</v>
      </c>
      <c r="I260" s="223">
        <v>70.5</v>
      </c>
      <c r="J260" s="224">
        <v>0</v>
      </c>
      <c r="K260" s="234" t="s">
        <v>295</v>
      </c>
    </row>
    <row r="261" spans="1:11" ht="34.5" customHeight="1" thickBot="1" x14ac:dyDescent="0.3">
      <c r="A261" s="447" t="s">
        <v>166</v>
      </c>
      <c r="B261" s="20"/>
      <c r="C261" s="70">
        <v>45</v>
      </c>
      <c r="D261" s="55">
        <v>45</v>
      </c>
      <c r="E261" s="52">
        <v>45</v>
      </c>
      <c r="F261" s="55">
        <v>2.9729729729729724</v>
      </c>
      <c r="G261" s="52">
        <v>0.54054054054054046</v>
      </c>
      <c r="H261" s="55">
        <v>17.837837837837839</v>
      </c>
      <c r="I261" s="52">
        <v>89.189189189189179</v>
      </c>
      <c r="J261" s="55"/>
      <c r="K261" s="51" t="s">
        <v>300</v>
      </c>
    </row>
    <row r="262" spans="1:11" s="37" customFormat="1" ht="16.5" thickBot="1" x14ac:dyDescent="0.3">
      <c r="A262" s="449" t="s">
        <v>28</v>
      </c>
      <c r="B262" s="90"/>
      <c r="C262" s="75">
        <f>C215+200+C239+133+C256+C260+C261</f>
        <v>718</v>
      </c>
      <c r="D262" s="91"/>
      <c r="E262" s="92"/>
      <c r="F262" s="99">
        <f>F215+F222+F239+F251+F256+F260+F261</f>
        <v>26.857172972972972</v>
      </c>
      <c r="G262" s="35">
        <f t="shared" ref="G262:J262" si="0">G215+G222+G239+G251+G256+G260+G261</f>
        <v>20.853540540540539</v>
      </c>
      <c r="H262" s="99">
        <f t="shared" si="0"/>
        <v>104.52803783783784</v>
      </c>
      <c r="I262" s="35">
        <f t="shared" si="0"/>
        <v>711.98918918918912</v>
      </c>
      <c r="J262" s="99">
        <f t="shared" si="0"/>
        <v>29.499999999999996</v>
      </c>
      <c r="K262" s="36"/>
    </row>
    <row r="263" spans="1:11" ht="31.5" x14ac:dyDescent="0.25">
      <c r="A263" s="100"/>
      <c r="B263" s="399" t="s">
        <v>202</v>
      </c>
      <c r="C263" s="24"/>
      <c r="D263" s="224"/>
      <c r="E263" s="17"/>
      <c r="F263" s="224"/>
      <c r="G263" s="17"/>
      <c r="H263" s="224"/>
      <c r="I263" s="17"/>
      <c r="J263" s="224"/>
      <c r="K263" s="18"/>
    </row>
    <row r="264" spans="1:11" ht="31.5" x14ac:dyDescent="0.25">
      <c r="A264" s="100" t="s">
        <v>123</v>
      </c>
      <c r="B264" s="239"/>
      <c r="C264" s="60">
        <v>180</v>
      </c>
      <c r="D264" s="73"/>
      <c r="E264" s="73"/>
      <c r="F264" s="61">
        <v>5.22</v>
      </c>
      <c r="G264" s="72">
        <v>4.5</v>
      </c>
      <c r="H264" s="61">
        <v>7.56</v>
      </c>
      <c r="I264" s="61">
        <v>92</v>
      </c>
      <c r="J264" s="73">
        <v>0.45</v>
      </c>
      <c r="K264" s="226" t="s">
        <v>113</v>
      </c>
    </row>
    <row r="265" spans="1:11" ht="31.5" x14ac:dyDescent="0.25">
      <c r="A265" s="100" t="s">
        <v>406</v>
      </c>
      <c r="B265" s="221" t="s">
        <v>129</v>
      </c>
      <c r="C265" s="60"/>
      <c r="D265" s="299">
        <v>185</v>
      </c>
      <c r="E265" s="299">
        <v>180</v>
      </c>
      <c r="F265" s="61"/>
      <c r="G265" s="72"/>
      <c r="H265" s="61"/>
      <c r="I265" s="61"/>
      <c r="J265" s="73"/>
      <c r="K265" s="226"/>
    </row>
    <row r="266" spans="1:11" ht="45" x14ac:dyDescent="0.25">
      <c r="A266" s="100" t="s">
        <v>153</v>
      </c>
      <c r="B266" s="222" t="s">
        <v>58</v>
      </c>
      <c r="C266" s="30">
        <v>20</v>
      </c>
      <c r="D266" s="223">
        <v>20</v>
      </c>
      <c r="E266" s="225">
        <v>20</v>
      </c>
      <c r="F266" s="224">
        <v>0.75</v>
      </c>
      <c r="G266" s="223">
        <v>6.1</v>
      </c>
      <c r="H266" s="224">
        <v>12.5</v>
      </c>
      <c r="I266" s="223">
        <v>108.5</v>
      </c>
      <c r="J266" s="224"/>
      <c r="K266" s="234" t="s">
        <v>294</v>
      </c>
    </row>
    <row r="267" spans="1:11" ht="31.5" x14ac:dyDescent="0.25">
      <c r="A267" s="113" t="s">
        <v>168</v>
      </c>
      <c r="B267" s="400"/>
      <c r="C267" s="149" t="s">
        <v>73</v>
      </c>
      <c r="D267" s="219"/>
      <c r="E267" s="46"/>
      <c r="F267" s="219">
        <v>13.94</v>
      </c>
      <c r="G267" s="46">
        <v>24.83</v>
      </c>
      <c r="H267" s="219">
        <v>2.64</v>
      </c>
      <c r="I267" s="46">
        <v>289.66000000000003</v>
      </c>
      <c r="J267" s="219">
        <v>0.28000000000000003</v>
      </c>
      <c r="K267" s="50" t="s">
        <v>309</v>
      </c>
    </row>
    <row r="268" spans="1:11" x14ac:dyDescent="0.25">
      <c r="A268" s="113"/>
      <c r="B268" s="193" t="s">
        <v>44</v>
      </c>
      <c r="C268" s="149"/>
      <c r="D268" s="219">
        <v>114</v>
      </c>
      <c r="E268" s="46">
        <v>95</v>
      </c>
      <c r="F268" s="219"/>
      <c r="G268" s="46"/>
      <c r="H268" s="219"/>
      <c r="I268" s="46"/>
      <c r="J268" s="219"/>
      <c r="K268" s="50"/>
    </row>
    <row r="269" spans="1:11" x14ac:dyDescent="0.25">
      <c r="A269" s="113"/>
      <c r="B269" s="400" t="s">
        <v>132</v>
      </c>
      <c r="C269" s="149"/>
      <c r="D269" s="219">
        <v>60</v>
      </c>
      <c r="E269" s="46">
        <v>60</v>
      </c>
      <c r="F269" s="219"/>
      <c r="G269" s="46"/>
      <c r="H269" s="219"/>
      <c r="I269" s="46"/>
      <c r="J269" s="219"/>
      <c r="K269" s="50"/>
    </row>
    <row r="270" spans="1:11" x14ac:dyDescent="0.25">
      <c r="A270" s="113"/>
      <c r="B270" s="400" t="s">
        <v>156</v>
      </c>
      <c r="C270" s="149"/>
      <c r="D270" s="219"/>
      <c r="E270" s="46">
        <v>155</v>
      </c>
      <c r="F270" s="219"/>
      <c r="G270" s="46"/>
      <c r="H270" s="219"/>
      <c r="I270" s="46"/>
      <c r="J270" s="219"/>
      <c r="K270" s="50"/>
    </row>
    <row r="271" spans="1:11" x14ac:dyDescent="0.25">
      <c r="A271" s="113"/>
      <c r="B271" s="400" t="s">
        <v>45</v>
      </c>
      <c r="C271" s="149"/>
      <c r="D271" s="219">
        <v>2.5</v>
      </c>
      <c r="E271" s="46">
        <v>2.5</v>
      </c>
      <c r="F271" s="219"/>
      <c r="G271" s="46"/>
      <c r="H271" s="219"/>
      <c r="I271" s="46"/>
      <c r="J271" s="219"/>
      <c r="K271" s="50"/>
    </row>
    <row r="272" spans="1:11" x14ac:dyDescent="0.25">
      <c r="A272" s="113"/>
      <c r="B272" s="400" t="s">
        <v>152</v>
      </c>
      <c r="C272" s="149"/>
      <c r="D272" s="219">
        <v>0.4</v>
      </c>
      <c r="E272" s="46">
        <v>0.4</v>
      </c>
      <c r="F272" s="219"/>
      <c r="G272" s="46"/>
      <c r="H272" s="219"/>
      <c r="I272" s="46"/>
      <c r="J272" s="219"/>
      <c r="K272" s="50"/>
    </row>
    <row r="273" spans="1:11" x14ac:dyDescent="0.25">
      <c r="A273" s="113"/>
      <c r="B273" s="400" t="s">
        <v>157</v>
      </c>
      <c r="C273" s="149"/>
      <c r="D273" s="219"/>
      <c r="E273" s="46">
        <v>150</v>
      </c>
      <c r="F273" s="219"/>
      <c r="G273" s="46"/>
      <c r="H273" s="219"/>
      <c r="I273" s="46"/>
      <c r="J273" s="219"/>
      <c r="K273" s="50"/>
    </row>
    <row r="274" spans="1:11" ht="45" x14ac:dyDescent="0.25">
      <c r="A274" s="113" t="s">
        <v>144</v>
      </c>
      <c r="B274" s="193"/>
      <c r="C274" s="200">
        <v>30</v>
      </c>
      <c r="D274" s="219">
        <v>30</v>
      </c>
      <c r="E274" s="46">
        <v>30</v>
      </c>
      <c r="F274" s="46">
        <v>2.2800000000000002</v>
      </c>
      <c r="G274" s="46">
        <v>0.24000000000000002</v>
      </c>
      <c r="H274" s="219">
        <v>14.759999999999998</v>
      </c>
      <c r="I274" s="46">
        <v>70.5</v>
      </c>
      <c r="J274" s="219">
        <v>0</v>
      </c>
      <c r="K274" s="47" t="s">
        <v>295</v>
      </c>
    </row>
    <row r="275" spans="1:11" ht="31.5" x14ac:dyDescent="0.25">
      <c r="A275" s="100" t="s">
        <v>211</v>
      </c>
      <c r="B275" s="222"/>
      <c r="C275" s="28" t="s">
        <v>196</v>
      </c>
      <c r="D275" s="224"/>
      <c r="E275" s="223"/>
      <c r="F275" s="224">
        <v>0.61</v>
      </c>
      <c r="G275" s="223">
        <v>0.25</v>
      </c>
      <c r="H275" s="224">
        <v>6.68</v>
      </c>
      <c r="I275" s="223">
        <v>31.38</v>
      </c>
      <c r="J275" s="224">
        <v>43.92</v>
      </c>
      <c r="K275" s="226" t="s">
        <v>217</v>
      </c>
    </row>
    <row r="276" spans="1:11" x14ac:dyDescent="0.25">
      <c r="A276" s="100"/>
      <c r="B276" s="222" t="s">
        <v>216</v>
      </c>
      <c r="C276" s="28"/>
      <c r="D276" s="224">
        <v>18.399999999999999</v>
      </c>
      <c r="E276" s="223">
        <v>18</v>
      </c>
      <c r="F276" s="214"/>
      <c r="G276" s="28"/>
      <c r="H276" s="214"/>
      <c r="I276" s="28"/>
      <c r="J276" s="214"/>
      <c r="K276" s="226"/>
    </row>
    <row r="277" spans="1:11" x14ac:dyDescent="0.25">
      <c r="A277" s="100"/>
      <c r="B277" s="222" t="s">
        <v>48</v>
      </c>
      <c r="C277" s="28"/>
      <c r="D277" s="224">
        <v>6</v>
      </c>
      <c r="E277" s="223">
        <v>6</v>
      </c>
      <c r="F277" s="214"/>
      <c r="G277" s="28"/>
      <c r="H277" s="214"/>
      <c r="I277" s="28"/>
      <c r="J277" s="214"/>
      <c r="K277" s="226"/>
    </row>
    <row r="278" spans="1:11" ht="16.5" thickBot="1" x14ac:dyDescent="0.3">
      <c r="A278" s="100"/>
      <c r="B278" s="222" t="s">
        <v>51</v>
      </c>
      <c r="C278" s="28"/>
      <c r="D278" s="224">
        <v>180</v>
      </c>
      <c r="E278" s="223">
        <v>180</v>
      </c>
      <c r="F278" s="214"/>
      <c r="G278" s="28"/>
      <c r="H278" s="214"/>
      <c r="I278" s="28"/>
      <c r="J278" s="214"/>
      <c r="K278" s="226"/>
    </row>
    <row r="279" spans="1:11" s="37" customFormat="1" ht="16.5" thickBot="1" x14ac:dyDescent="0.3">
      <c r="A279" s="450" t="s">
        <v>28</v>
      </c>
      <c r="B279" s="94"/>
      <c r="C279" s="471">
        <f>C264+C266+C267+C274+186</f>
        <v>566</v>
      </c>
      <c r="D279" s="362"/>
      <c r="E279" s="363"/>
      <c r="F279" s="95">
        <f>F264+F266+F267+F274+F275</f>
        <v>22.8</v>
      </c>
      <c r="G279" s="95">
        <f>G264+G266+G267+G274+G275</f>
        <v>35.92</v>
      </c>
      <c r="H279" s="95">
        <f>H264+H266+H267+H274+H275</f>
        <v>44.139999999999993</v>
      </c>
      <c r="I279" s="95">
        <f>I264+I266+I267+I274+I275</f>
        <v>592.04000000000008</v>
      </c>
      <c r="J279" s="392">
        <f>J264+J266+J267+J274+J275</f>
        <v>44.65</v>
      </c>
      <c r="K279" s="36"/>
    </row>
    <row r="280" spans="1:11" s="37" customFormat="1" ht="16.5" thickBot="1" x14ac:dyDescent="0.3">
      <c r="A280" s="207" t="s">
        <v>49</v>
      </c>
      <c r="B280" s="64"/>
      <c r="C280" s="32">
        <f>C209+C213+C262+C279</f>
        <v>1793</v>
      </c>
      <c r="D280" s="35"/>
      <c r="E280" s="35"/>
      <c r="F280" s="35">
        <f>F209+F213+F262+F279</f>
        <v>62.609696263096637</v>
      </c>
      <c r="G280" s="35">
        <f>G209+G213+G262+G279</f>
        <v>73.349414624683362</v>
      </c>
      <c r="H280" s="35">
        <f>H209+H213+H262+H279</f>
        <v>225.02074605699366</v>
      </c>
      <c r="I280" s="35">
        <f>I209+I213+I262+I279</f>
        <v>1811.8811435184771</v>
      </c>
      <c r="J280" s="35">
        <f>J209+J213+J262+J279</f>
        <v>86.46</v>
      </c>
      <c r="K280" s="36"/>
    </row>
    <row r="281" spans="1:11" x14ac:dyDescent="0.25">
      <c r="A281" s="192"/>
      <c r="B281" s="13"/>
      <c r="C281" s="96"/>
      <c r="D281" s="29"/>
      <c r="E281" s="29"/>
      <c r="F281" s="40"/>
      <c r="G281" s="40"/>
      <c r="H281" s="40"/>
      <c r="I281" s="40"/>
      <c r="J281" s="40"/>
      <c r="K281" s="16"/>
    </row>
    <row r="282" spans="1:11" ht="16.5" thickBot="1" x14ac:dyDescent="0.3">
      <c r="A282" s="445" t="s">
        <v>70</v>
      </c>
      <c r="B282" s="13"/>
      <c r="C282" s="97"/>
      <c r="D282" s="14"/>
      <c r="I282" s="69"/>
      <c r="J282" s="69"/>
      <c r="K282" s="20"/>
    </row>
    <row r="283" spans="1:11" ht="32.25" customHeight="1" thickBot="1" x14ac:dyDescent="0.3">
      <c r="A283" s="501" t="s">
        <v>257</v>
      </c>
      <c r="B283" s="503" t="s">
        <v>432</v>
      </c>
      <c r="C283" s="503" t="s">
        <v>428</v>
      </c>
      <c r="D283" s="201" t="s">
        <v>429</v>
      </c>
      <c r="E283" s="108" t="s">
        <v>430</v>
      </c>
      <c r="F283" s="496" t="s">
        <v>5</v>
      </c>
      <c r="G283" s="497"/>
      <c r="H283" s="498"/>
      <c r="I283" s="201" t="s">
        <v>431</v>
      </c>
      <c r="J283" s="201" t="s">
        <v>6</v>
      </c>
      <c r="K283" s="199" t="s">
        <v>7</v>
      </c>
    </row>
    <row r="284" spans="1:11" ht="23.25" customHeight="1" thickBot="1" x14ac:dyDescent="0.3">
      <c r="A284" s="502"/>
      <c r="B284" s="504"/>
      <c r="C284" s="504"/>
      <c r="D284" s="283" t="s">
        <v>8</v>
      </c>
      <c r="E284" s="283" t="s">
        <v>9</v>
      </c>
      <c r="F284" s="283" t="s">
        <v>10</v>
      </c>
      <c r="G284" s="283" t="s">
        <v>11</v>
      </c>
      <c r="H284" s="285" t="s">
        <v>12</v>
      </c>
      <c r="I284" s="285" t="s">
        <v>13</v>
      </c>
      <c r="J284" s="285" t="s">
        <v>14</v>
      </c>
      <c r="K284" s="295"/>
    </row>
    <row r="285" spans="1:11" x14ac:dyDescent="0.25">
      <c r="A285" s="100"/>
      <c r="B285" s="110" t="s">
        <v>15</v>
      </c>
      <c r="C285" s="24"/>
      <c r="D285" s="224"/>
      <c r="E285" s="25"/>
      <c r="F285" s="68"/>
      <c r="G285" s="25"/>
      <c r="H285" s="68"/>
      <c r="I285" s="25"/>
      <c r="J285" s="68"/>
      <c r="K285" s="226"/>
    </row>
    <row r="286" spans="1:11" ht="31.5" x14ac:dyDescent="0.25">
      <c r="A286" s="100" t="s">
        <v>212</v>
      </c>
      <c r="B286" s="222"/>
      <c r="C286" s="28" t="s">
        <v>195</v>
      </c>
      <c r="D286" s="224"/>
      <c r="E286" s="223"/>
      <c r="F286" s="224">
        <v>6.04</v>
      </c>
      <c r="G286" s="223">
        <v>5.54</v>
      </c>
      <c r="H286" s="224">
        <v>30.04</v>
      </c>
      <c r="I286" s="223">
        <v>214.8</v>
      </c>
      <c r="J286" s="224"/>
      <c r="K286" s="226" t="s">
        <v>213</v>
      </c>
    </row>
    <row r="287" spans="1:11" x14ac:dyDescent="0.25">
      <c r="A287" s="100"/>
      <c r="B287" s="397" t="s">
        <v>203</v>
      </c>
      <c r="C287" s="28"/>
      <c r="D287" s="224">
        <v>22.5</v>
      </c>
      <c r="E287" s="223">
        <v>22.5</v>
      </c>
      <c r="F287" s="224"/>
      <c r="G287" s="223"/>
      <c r="H287" s="224"/>
      <c r="I287" s="223"/>
      <c r="J287" s="224"/>
      <c r="K287" s="226"/>
    </row>
    <row r="288" spans="1:11" x14ac:dyDescent="0.25">
      <c r="A288" s="100"/>
      <c r="B288" s="222" t="s">
        <v>19</v>
      </c>
      <c r="C288" s="28"/>
      <c r="D288" s="224">
        <v>90</v>
      </c>
      <c r="E288" s="223">
        <v>90</v>
      </c>
      <c r="F288" s="224"/>
      <c r="G288" s="223"/>
      <c r="H288" s="224"/>
      <c r="I288" s="223"/>
      <c r="J288" s="224"/>
      <c r="K288" s="226"/>
    </row>
    <row r="289" spans="1:11" x14ac:dyDescent="0.25">
      <c r="A289" s="100"/>
      <c r="B289" s="222" t="s">
        <v>20</v>
      </c>
      <c r="C289" s="28"/>
      <c r="D289" s="224">
        <v>68</v>
      </c>
      <c r="E289" s="223">
        <v>68</v>
      </c>
      <c r="F289" s="224"/>
      <c r="G289" s="223"/>
      <c r="H289" s="224"/>
      <c r="I289" s="223"/>
      <c r="J289" s="224"/>
      <c r="K289" s="226"/>
    </row>
    <row r="290" spans="1:11" x14ac:dyDescent="0.25">
      <c r="A290" s="100"/>
      <c r="B290" s="222" t="s">
        <v>21</v>
      </c>
      <c r="C290" s="28"/>
      <c r="D290" s="224">
        <v>2.5</v>
      </c>
      <c r="E290" s="223">
        <v>2.5</v>
      </c>
      <c r="F290" s="224"/>
      <c r="G290" s="223"/>
      <c r="H290" s="224"/>
      <c r="I290" s="223"/>
      <c r="J290" s="224"/>
      <c r="K290" s="226"/>
    </row>
    <row r="291" spans="1:11" x14ac:dyDescent="0.25">
      <c r="A291" s="100"/>
      <c r="B291" s="230" t="s">
        <v>152</v>
      </c>
      <c r="C291" s="28"/>
      <c r="D291" s="224">
        <v>0.5</v>
      </c>
      <c r="E291" s="223">
        <v>0.5</v>
      </c>
      <c r="F291" s="224"/>
      <c r="G291" s="223"/>
      <c r="H291" s="224"/>
      <c r="I291" s="223"/>
      <c r="J291" s="224"/>
      <c r="K291" s="226"/>
    </row>
    <row r="292" spans="1:11" x14ac:dyDescent="0.25">
      <c r="A292" s="100"/>
      <c r="B292" s="222" t="s">
        <v>22</v>
      </c>
      <c r="C292" s="28"/>
      <c r="D292" s="224">
        <v>3</v>
      </c>
      <c r="E292" s="223">
        <v>3</v>
      </c>
      <c r="F292" s="224"/>
      <c r="G292" s="223"/>
      <c r="H292" s="224"/>
      <c r="I292" s="223"/>
      <c r="J292" s="223"/>
      <c r="K292" s="226"/>
    </row>
    <row r="293" spans="1:11" ht="31.5" x14ac:dyDescent="0.25">
      <c r="A293" s="100" t="s">
        <v>23</v>
      </c>
      <c r="B293" s="222"/>
      <c r="C293" s="28" t="s">
        <v>196</v>
      </c>
      <c r="D293" s="217"/>
      <c r="E293" s="26"/>
      <c r="F293" s="224">
        <v>2.8522522522522524</v>
      </c>
      <c r="G293" s="223">
        <v>2.4126126126126128</v>
      </c>
      <c r="H293" s="224">
        <v>10.35</v>
      </c>
      <c r="I293" s="223">
        <v>74.58</v>
      </c>
      <c r="J293" s="224">
        <v>1.17</v>
      </c>
      <c r="K293" s="226" t="s">
        <v>247</v>
      </c>
    </row>
    <row r="294" spans="1:11" x14ac:dyDescent="0.25">
      <c r="A294" s="100"/>
      <c r="B294" s="222" t="s">
        <v>24</v>
      </c>
      <c r="C294" s="28"/>
      <c r="D294" s="224">
        <v>2.5</v>
      </c>
      <c r="E294" s="223">
        <v>2.5</v>
      </c>
      <c r="F294" s="224"/>
      <c r="G294" s="223"/>
      <c r="H294" s="224"/>
      <c r="I294" s="223"/>
      <c r="J294" s="224"/>
      <c r="K294" s="226"/>
    </row>
    <row r="295" spans="1:11" x14ac:dyDescent="0.25">
      <c r="A295" s="100"/>
      <c r="B295" s="222" t="s">
        <v>21</v>
      </c>
      <c r="C295" s="28"/>
      <c r="D295" s="224">
        <v>6</v>
      </c>
      <c r="E295" s="223">
        <v>6</v>
      </c>
      <c r="F295" s="224"/>
      <c r="G295" s="223"/>
      <c r="H295" s="224"/>
      <c r="I295" s="223"/>
      <c r="J295" s="224"/>
      <c r="K295" s="226"/>
    </row>
    <row r="296" spans="1:11" x14ac:dyDescent="0.25">
      <c r="A296" s="100"/>
      <c r="B296" s="222" t="s">
        <v>19</v>
      </c>
      <c r="C296" s="28"/>
      <c r="D296" s="224">
        <v>90</v>
      </c>
      <c r="E296" s="223">
        <v>90</v>
      </c>
      <c r="F296" s="224"/>
      <c r="G296" s="223"/>
      <c r="H296" s="224"/>
      <c r="I296" s="223"/>
      <c r="J296" s="224"/>
      <c r="K296" s="226"/>
    </row>
    <row r="297" spans="1:11" x14ac:dyDescent="0.25">
      <c r="A297" s="100"/>
      <c r="B297" s="222" t="s">
        <v>20</v>
      </c>
      <c r="C297" s="28"/>
      <c r="D297" s="224">
        <v>108</v>
      </c>
      <c r="E297" s="223">
        <v>108</v>
      </c>
      <c r="F297" s="224"/>
      <c r="G297" s="223"/>
      <c r="H297" s="224"/>
      <c r="I297" s="223"/>
      <c r="J297" s="224"/>
      <c r="K297" s="226"/>
    </row>
    <row r="298" spans="1:11" ht="31.5" x14ac:dyDescent="0.25">
      <c r="A298" s="100" t="s">
        <v>148</v>
      </c>
      <c r="B298" s="222"/>
      <c r="C298" s="28" t="s">
        <v>26</v>
      </c>
      <c r="D298" s="19"/>
      <c r="E298" s="26"/>
      <c r="F298" s="228">
        <v>2.2922522522522524</v>
      </c>
      <c r="G298" s="223">
        <v>4.5008708708708705</v>
      </c>
      <c r="H298" s="224">
        <v>15.49</v>
      </c>
      <c r="I298" s="228">
        <v>111.67867867867868</v>
      </c>
      <c r="J298" s="228"/>
      <c r="K298" s="226" t="s">
        <v>312</v>
      </c>
    </row>
    <row r="299" spans="1:11" x14ac:dyDescent="0.25">
      <c r="A299" s="100"/>
      <c r="B299" s="222" t="s">
        <v>27</v>
      </c>
      <c r="C299" s="28"/>
      <c r="D299" s="228">
        <v>30</v>
      </c>
      <c r="E299" s="223">
        <v>30</v>
      </c>
      <c r="F299" s="228"/>
      <c r="G299" s="223"/>
      <c r="H299" s="223"/>
      <c r="I299" s="228"/>
      <c r="J299" s="228"/>
      <c r="K299" s="226"/>
    </row>
    <row r="300" spans="1:11" ht="16.5" thickBot="1" x14ac:dyDescent="0.3">
      <c r="A300" s="100"/>
      <c r="B300" s="222" t="s">
        <v>22</v>
      </c>
      <c r="C300" s="28"/>
      <c r="D300" s="228">
        <v>5</v>
      </c>
      <c r="E300" s="223">
        <v>5</v>
      </c>
      <c r="F300" s="228" t="s">
        <v>3</v>
      </c>
      <c r="G300" s="223"/>
      <c r="H300" s="223"/>
      <c r="I300" s="228"/>
      <c r="J300" s="228"/>
      <c r="K300" s="226"/>
    </row>
    <row r="301" spans="1:11" s="37" customFormat="1" ht="16.5" thickBot="1" x14ac:dyDescent="0.3">
      <c r="A301" s="207" t="s">
        <v>28</v>
      </c>
      <c r="B301" s="31"/>
      <c r="C301" s="32">
        <f>183+186+35</f>
        <v>404</v>
      </c>
      <c r="D301" s="33"/>
      <c r="E301" s="34"/>
      <c r="F301" s="35">
        <f>F286+F293+F298</f>
        <v>11.184504504504504</v>
      </c>
      <c r="G301" s="35">
        <f>G286+G293+G298</f>
        <v>12.453483483483485</v>
      </c>
      <c r="H301" s="35">
        <f>H286+H293+H298</f>
        <v>55.88</v>
      </c>
      <c r="I301" s="35">
        <f>I286+I293+I298</f>
        <v>401.05867867867869</v>
      </c>
      <c r="J301" s="35">
        <f>J286+J293+J298</f>
        <v>1.17</v>
      </c>
      <c r="K301" s="36"/>
    </row>
    <row r="302" spans="1:11" x14ac:dyDescent="0.25">
      <c r="A302" s="100"/>
      <c r="B302" s="208" t="s">
        <v>29</v>
      </c>
      <c r="C302" s="28"/>
      <c r="D302" s="228"/>
      <c r="E302" s="223"/>
      <c r="F302" s="223"/>
      <c r="G302" s="225"/>
      <c r="H302" s="224"/>
      <c r="I302" s="223"/>
      <c r="J302" s="224"/>
      <c r="K302" s="18"/>
    </row>
    <row r="303" spans="1:11" ht="30.75" thickBot="1" x14ac:dyDescent="0.3">
      <c r="A303" s="160" t="s">
        <v>456</v>
      </c>
      <c r="B303" s="194"/>
      <c r="C303" s="131">
        <v>200</v>
      </c>
      <c r="D303" s="219">
        <v>200</v>
      </c>
      <c r="E303" s="46">
        <v>200</v>
      </c>
      <c r="F303" s="215">
        <v>1</v>
      </c>
      <c r="G303" s="133">
        <v>0</v>
      </c>
      <c r="H303" s="215">
        <v>20.200000000000003</v>
      </c>
      <c r="I303" s="133">
        <v>84.800000000000011</v>
      </c>
      <c r="J303" s="215">
        <v>4</v>
      </c>
      <c r="K303" s="178" t="s">
        <v>303</v>
      </c>
    </row>
    <row r="304" spans="1:11" s="37" customFormat="1" ht="16.5" thickBot="1" x14ac:dyDescent="0.3">
      <c r="A304" s="207" t="s">
        <v>28</v>
      </c>
      <c r="B304" s="31"/>
      <c r="C304" s="32">
        <v>200</v>
      </c>
      <c r="D304" s="33"/>
      <c r="E304" s="38"/>
      <c r="F304" s="99">
        <f>F303</f>
        <v>1</v>
      </c>
      <c r="G304" s="35">
        <f>G303</f>
        <v>0</v>
      </c>
      <c r="H304" s="99">
        <f>H303</f>
        <v>20.200000000000003</v>
      </c>
      <c r="I304" s="35">
        <f>I303</f>
        <v>84.800000000000011</v>
      </c>
      <c r="J304" s="99">
        <f>J303</f>
        <v>4</v>
      </c>
      <c r="K304" s="36"/>
    </row>
    <row r="305" spans="1:18" x14ac:dyDescent="0.25">
      <c r="A305" s="451"/>
      <c r="B305" s="110" t="s">
        <v>30</v>
      </c>
      <c r="C305" s="24"/>
      <c r="D305" s="197"/>
      <c r="E305" s="25"/>
      <c r="F305" s="84"/>
      <c r="G305" s="41"/>
      <c r="H305" s="84"/>
      <c r="I305" s="41"/>
      <c r="J305" s="252"/>
      <c r="K305" s="18"/>
    </row>
    <row r="306" spans="1:18" s="118" customFormat="1" ht="18.75" customHeight="1" x14ac:dyDescent="0.25">
      <c r="A306" s="414" t="s">
        <v>332</v>
      </c>
      <c r="B306" s="411"/>
      <c r="C306" s="87">
        <v>60</v>
      </c>
      <c r="D306" s="370"/>
      <c r="E306" s="86"/>
      <c r="F306" s="261">
        <v>0.65</v>
      </c>
      <c r="G306" s="87">
        <v>3.1</v>
      </c>
      <c r="H306" s="261">
        <v>3.86</v>
      </c>
      <c r="I306" s="87">
        <v>46.02</v>
      </c>
      <c r="J306" s="411"/>
      <c r="K306" s="165" t="s">
        <v>355</v>
      </c>
    </row>
    <row r="307" spans="1:18" s="118" customFormat="1" ht="18.75" customHeight="1" x14ac:dyDescent="0.25">
      <c r="A307" s="414"/>
      <c r="B307" s="411" t="s">
        <v>356</v>
      </c>
      <c r="C307" s="87"/>
      <c r="D307" s="370">
        <v>61.5</v>
      </c>
      <c r="E307" s="86">
        <v>48</v>
      </c>
      <c r="F307" s="261"/>
      <c r="G307" s="87"/>
      <c r="H307" s="261"/>
      <c r="I307" s="87"/>
      <c r="J307" s="411"/>
      <c r="K307" s="165"/>
    </row>
    <row r="308" spans="1:18" x14ac:dyDescent="0.25">
      <c r="A308" s="433"/>
      <c r="B308" s="239" t="s">
        <v>357</v>
      </c>
      <c r="C308" s="60"/>
      <c r="D308" s="240">
        <v>11.4</v>
      </c>
      <c r="E308" s="61">
        <v>10</v>
      </c>
      <c r="F308" s="241"/>
      <c r="G308" s="60"/>
      <c r="H308" s="241"/>
      <c r="I308" s="60"/>
      <c r="J308" s="239"/>
      <c r="K308" s="93"/>
    </row>
    <row r="309" spans="1:18" x14ac:dyDescent="0.25">
      <c r="A309" s="433"/>
      <c r="B309" s="239" t="s">
        <v>107</v>
      </c>
      <c r="C309" s="60"/>
      <c r="D309" s="240">
        <v>3</v>
      </c>
      <c r="E309" s="61">
        <v>3</v>
      </c>
      <c r="F309" s="241"/>
      <c r="G309" s="60"/>
      <c r="H309" s="241"/>
      <c r="I309" s="60"/>
      <c r="J309" s="239"/>
      <c r="K309" s="93"/>
    </row>
    <row r="310" spans="1:18" s="227" customFormat="1" ht="31.5" x14ac:dyDescent="0.25">
      <c r="A310" s="475" t="s">
        <v>445</v>
      </c>
      <c r="B310" s="476"/>
      <c r="C310" s="142">
        <v>180</v>
      </c>
      <c r="D310" s="395"/>
      <c r="E310" s="117"/>
      <c r="F310" s="219">
        <v>1.4201999999999999</v>
      </c>
      <c r="G310" s="46">
        <v>1.9529999999999998</v>
      </c>
      <c r="H310" s="219">
        <v>8.7210000000000001</v>
      </c>
      <c r="I310" s="46">
        <v>61.739999999999995</v>
      </c>
      <c r="J310" s="219">
        <v>5.94</v>
      </c>
      <c r="K310" s="320" t="s">
        <v>115</v>
      </c>
    </row>
    <row r="311" spans="1:18" s="227" customFormat="1" x14ac:dyDescent="0.25">
      <c r="A311" s="475"/>
      <c r="B311" s="476" t="s">
        <v>155</v>
      </c>
      <c r="C311" s="483"/>
      <c r="D311" s="478">
        <v>11</v>
      </c>
      <c r="E311" s="479">
        <v>11</v>
      </c>
      <c r="F311" s="478"/>
      <c r="G311" s="479"/>
      <c r="H311" s="478"/>
      <c r="I311" s="479"/>
      <c r="J311" s="478"/>
      <c r="K311" s="482"/>
    </row>
    <row r="312" spans="1:18" s="227" customFormat="1" x14ac:dyDescent="0.25">
      <c r="A312" s="475"/>
      <c r="B312" s="476" t="s">
        <v>108</v>
      </c>
      <c r="C312" s="483"/>
      <c r="D312" s="478">
        <v>80</v>
      </c>
      <c r="E312" s="479">
        <v>60</v>
      </c>
      <c r="F312" s="478"/>
      <c r="G312" s="479"/>
      <c r="H312" s="478"/>
      <c r="I312" s="479"/>
      <c r="J312" s="478"/>
      <c r="K312" s="482"/>
    </row>
    <row r="313" spans="1:18" s="227" customFormat="1" x14ac:dyDescent="0.25">
      <c r="A313" s="475"/>
      <c r="B313" s="476" t="s">
        <v>66</v>
      </c>
      <c r="C313" s="483"/>
      <c r="D313" s="478">
        <v>9</v>
      </c>
      <c r="E313" s="479">
        <v>7.2</v>
      </c>
      <c r="F313" s="478"/>
      <c r="G313" s="479"/>
      <c r="H313" s="478"/>
      <c r="I313" s="479"/>
      <c r="J313" s="478"/>
      <c r="K313" s="482"/>
    </row>
    <row r="314" spans="1:18" s="227" customFormat="1" x14ac:dyDescent="0.25">
      <c r="A314" s="475"/>
      <c r="B314" s="476" t="s">
        <v>86</v>
      </c>
      <c r="C314" s="483"/>
      <c r="D314" s="478">
        <v>8.6</v>
      </c>
      <c r="E314" s="479">
        <v>7.2</v>
      </c>
      <c r="F314" s="478"/>
      <c r="G314" s="479"/>
      <c r="H314" s="478"/>
      <c r="I314" s="479"/>
      <c r="J314" s="478"/>
      <c r="K314" s="482"/>
    </row>
    <row r="315" spans="1:18" s="227" customFormat="1" x14ac:dyDescent="0.25">
      <c r="A315" s="475"/>
      <c r="B315" s="476" t="s">
        <v>107</v>
      </c>
      <c r="C315" s="483"/>
      <c r="D315" s="478">
        <v>1.8</v>
      </c>
      <c r="E315" s="479">
        <v>1.8</v>
      </c>
      <c r="F315" s="478"/>
      <c r="G315" s="479"/>
      <c r="H315" s="478"/>
      <c r="I315" s="479"/>
      <c r="J315" s="478"/>
      <c r="K315" s="482"/>
    </row>
    <row r="316" spans="1:18" s="227" customFormat="1" x14ac:dyDescent="0.25">
      <c r="A316" s="475"/>
      <c r="B316" s="476" t="s">
        <v>152</v>
      </c>
      <c r="C316" s="483"/>
      <c r="D316" s="478">
        <v>0.6</v>
      </c>
      <c r="E316" s="479">
        <v>0.6</v>
      </c>
      <c r="F316" s="478"/>
      <c r="G316" s="479"/>
      <c r="H316" s="478"/>
      <c r="I316" s="479"/>
      <c r="J316" s="478"/>
      <c r="K316" s="482"/>
    </row>
    <row r="317" spans="1:18" s="227" customFormat="1" x14ac:dyDescent="0.25">
      <c r="A317" s="475"/>
      <c r="B317" s="476" t="s">
        <v>266</v>
      </c>
      <c r="C317" s="483"/>
      <c r="D317" s="478">
        <v>126</v>
      </c>
      <c r="E317" s="479">
        <v>126</v>
      </c>
      <c r="F317" s="478"/>
      <c r="G317" s="479"/>
      <c r="H317" s="478"/>
      <c r="I317" s="479"/>
      <c r="J317" s="478"/>
      <c r="K317" s="482"/>
    </row>
    <row r="318" spans="1:18" ht="45" x14ac:dyDescent="0.25">
      <c r="A318" s="100" t="s">
        <v>289</v>
      </c>
      <c r="B318" s="222"/>
      <c r="C318" s="28" t="s">
        <v>280</v>
      </c>
      <c r="D318" s="224"/>
      <c r="E318" s="223"/>
      <c r="F318" s="224">
        <v>10.76</v>
      </c>
      <c r="G318" s="223">
        <v>10.11</v>
      </c>
      <c r="H318" s="224">
        <v>4.01</v>
      </c>
      <c r="I318" s="223">
        <v>150.93</v>
      </c>
      <c r="J318" s="224">
        <v>5.03</v>
      </c>
      <c r="K318" s="234" t="s">
        <v>278</v>
      </c>
      <c r="R318" s="494"/>
    </row>
    <row r="319" spans="1:18" x14ac:dyDescent="0.25">
      <c r="A319" s="100"/>
      <c r="B319" s="222" t="s">
        <v>290</v>
      </c>
      <c r="C319" s="43"/>
      <c r="D319" s="224">
        <v>56</v>
      </c>
      <c r="E319" s="223">
        <v>56</v>
      </c>
      <c r="F319" s="224"/>
      <c r="G319" s="223"/>
      <c r="H319" s="224"/>
      <c r="I319" s="223"/>
      <c r="J319" s="224"/>
      <c r="K319" s="184"/>
    </row>
    <row r="320" spans="1:18" x14ac:dyDescent="0.25">
      <c r="A320" s="100"/>
      <c r="B320" s="222" t="s">
        <v>152</v>
      </c>
      <c r="C320" s="43"/>
      <c r="D320" s="224">
        <v>0.4</v>
      </c>
      <c r="E320" s="223">
        <v>0.4</v>
      </c>
      <c r="F320" s="224"/>
      <c r="G320" s="223"/>
      <c r="H320" s="224"/>
      <c r="I320" s="223"/>
      <c r="J320" s="224"/>
      <c r="K320" s="184"/>
    </row>
    <row r="321" spans="1:11" x14ac:dyDescent="0.25">
      <c r="A321" s="100"/>
      <c r="B321" s="193" t="s">
        <v>288</v>
      </c>
      <c r="C321" s="43"/>
      <c r="D321" s="224"/>
      <c r="E321" s="223">
        <v>40</v>
      </c>
      <c r="F321" s="224"/>
      <c r="G321" s="223"/>
      <c r="H321" s="224"/>
      <c r="I321" s="223"/>
      <c r="J321" s="224"/>
      <c r="K321" s="184"/>
    </row>
    <row r="322" spans="1:11" x14ac:dyDescent="0.25">
      <c r="A322" s="100"/>
      <c r="B322" s="222" t="s">
        <v>86</v>
      </c>
      <c r="C322" s="28"/>
      <c r="D322" s="224">
        <v>26.4</v>
      </c>
      <c r="E322" s="223">
        <v>22</v>
      </c>
      <c r="F322" s="224"/>
      <c r="G322" s="223"/>
      <c r="H322" s="224"/>
      <c r="I322" s="223"/>
      <c r="J322" s="224"/>
      <c r="K322" s="184"/>
    </row>
    <row r="323" spans="1:11" x14ac:dyDescent="0.25">
      <c r="A323" s="100"/>
      <c r="B323" s="222" t="s">
        <v>66</v>
      </c>
      <c r="C323" s="28"/>
      <c r="D323" s="224">
        <v>12.5</v>
      </c>
      <c r="E323" s="223">
        <v>12</v>
      </c>
      <c r="F323" s="224"/>
      <c r="G323" s="223"/>
      <c r="H323" s="224"/>
      <c r="I323" s="223"/>
      <c r="J323" s="224"/>
      <c r="K323" s="184"/>
    </row>
    <row r="324" spans="1:11" x14ac:dyDescent="0.25">
      <c r="A324" s="100"/>
      <c r="B324" s="222" t="s">
        <v>22</v>
      </c>
      <c r="C324" s="28"/>
      <c r="D324" s="224">
        <v>2.5</v>
      </c>
      <c r="E324" s="223">
        <v>2.5</v>
      </c>
      <c r="F324" s="224"/>
      <c r="G324" s="223"/>
      <c r="H324" s="224"/>
      <c r="I324" s="223"/>
      <c r="J324" s="224"/>
      <c r="K324" s="184"/>
    </row>
    <row r="325" spans="1:11" x14ac:dyDescent="0.25">
      <c r="A325" s="100"/>
      <c r="B325" s="222" t="s">
        <v>68</v>
      </c>
      <c r="C325" s="28"/>
      <c r="D325" s="224">
        <v>10</v>
      </c>
      <c r="E325" s="223">
        <v>10</v>
      </c>
      <c r="F325" s="224"/>
      <c r="G325" s="223"/>
      <c r="H325" s="224"/>
      <c r="I325" s="223"/>
      <c r="J325" s="224"/>
      <c r="K325" s="184"/>
    </row>
    <row r="326" spans="1:11" s="227" customFormat="1" ht="31.5" x14ac:dyDescent="0.25">
      <c r="A326" s="100" t="s">
        <v>46</v>
      </c>
      <c r="B326" s="222"/>
      <c r="C326" s="28">
        <v>140</v>
      </c>
      <c r="D326" s="223"/>
      <c r="E326" s="225"/>
      <c r="F326" s="224">
        <v>2.8613445378151261</v>
      </c>
      <c r="G326" s="223">
        <v>4.4831932773109244</v>
      </c>
      <c r="H326" s="224">
        <v>19.079999999999998</v>
      </c>
      <c r="I326" s="223">
        <v>128.1</v>
      </c>
      <c r="J326" s="224">
        <v>16.96</v>
      </c>
      <c r="K326" s="226" t="s">
        <v>292</v>
      </c>
    </row>
    <row r="327" spans="1:11" s="227" customFormat="1" x14ac:dyDescent="0.25">
      <c r="A327" s="100"/>
      <c r="B327" s="222" t="s">
        <v>34</v>
      </c>
      <c r="C327" s="28"/>
      <c r="D327" s="223">
        <v>159.6</v>
      </c>
      <c r="E327" s="225">
        <v>119.7</v>
      </c>
      <c r="F327" s="224"/>
      <c r="G327" s="223"/>
      <c r="H327" s="224"/>
      <c r="I327" s="223"/>
      <c r="J327" s="224"/>
      <c r="K327" s="226"/>
    </row>
    <row r="328" spans="1:11" s="227" customFormat="1" x14ac:dyDescent="0.25">
      <c r="A328" s="100"/>
      <c r="B328" s="222" t="s">
        <v>19</v>
      </c>
      <c r="C328" s="28"/>
      <c r="D328" s="223">
        <v>22.12</v>
      </c>
      <c r="E328" s="225">
        <v>21</v>
      </c>
      <c r="F328" s="224"/>
      <c r="G328" s="223"/>
      <c r="H328" s="224"/>
      <c r="I328" s="223"/>
      <c r="J328" s="224"/>
      <c r="K328" s="226"/>
    </row>
    <row r="329" spans="1:11" s="227" customFormat="1" x14ac:dyDescent="0.25">
      <c r="A329" s="100"/>
      <c r="B329" s="222" t="s">
        <v>22</v>
      </c>
      <c r="C329" s="28"/>
      <c r="D329" s="223">
        <v>5</v>
      </c>
      <c r="E329" s="225">
        <v>5</v>
      </c>
      <c r="F329" s="224"/>
      <c r="G329" s="223"/>
      <c r="H329" s="224"/>
      <c r="I329" s="223"/>
      <c r="J329" s="224"/>
      <c r="K329" s="226"/>
    </row>
    <row r="330" spans="1:11" s="227" customFormat="1" x14ac:dyDescent="0.25">
      <c r="A330" s="100"/>
      <c r="B330" s="230" t="s">
        <v>152</v>
      </c>
      <c r="C330" s="28"/>
      <c r="D330" s="223">
        <v>0.52</v>
      </c>
      <c r="E330" s="225">
        <v>0.52</v>
      </c>
      <c r="F330" s="224"/>
      <c r="G330" s="223"/>
      <c r="H330" s="224"/>
      <c r="I330" s="223"/>
      <c r="J330" s="224"/>
      <c r="K330" s="226"/>
    </row>
    <row r="331" spans="1:11" x14ac:dyDescent="0.25">
      <c r="A331" s="100" t="s">
        <v>476</v>
      </c>
      <c r="B331" s="222"/>
      <c r="C331" s="43" t="s">
        <v>251</v>
      </c>
      <c r="D331" s="224"/>
      <c r="E331" s="223"/>
      <c r="F331" s="224"/>
      <c r="G331" s="223"/>
      <c r="H331" s="224"/>
      <c r="I331" s="223"/>
      <c r="J331" s="224"/>
      <c r="K331" s="226"/>
    </row>
    <row r="332" spans="1:11" ht="18" customHeight="1" x14ac:dyDescent="0.25">
      <c r="A332" s="508" t="s">
        <v>479</v>
      </c>
      <c r="B332" s="509"/>
      <c r="C332" s="43"/>
      <c r="D332" s="224">
        <v>27.4</v>
      </c>
      <c r="E332" s="223">
        <v>24</v>
      </c>
      <c r="F332" s="224"/>
      <c r="G332" s="223"/>
      <c r="H332" s="224"/>
      <c r="I332" s="223"/>
      <c r="J332" s="224"/>
      <c r="K332" s="226" t="s">
        <v>238</v>
      </c>
    </row>
    <row r="333" spans="1:11" x14ac:dyDescent="0.25">
      <c r="A333" s="100"/>
      <c r="B333" s="492" t="s">
        <v>478</v>
      </c>
      <c r="C333" s="43"/>
      <c r="D333" s="224">
        <v>9</v>
      </c>
      <c r="E333" s="223">
        <v>6</v>
      </c>
      <c r="F333" s="224"/>
      <c r="G333" s="223"/>
      <c r="H333" s="224"/>
      <c r="I333" s="223"/>
      <c r="J333" s="224"/>
      <c r="K333" s="226"/>
    </row>
    <row r="334" spans="1:11" x14ac:dyDescent="0.25">
      <c r="A334" s="100"/>
      <c r="B334" s="492" t="s">
        <v>62</v>
      </c>
      <c r="C334" s="43"/>
      <c r="D334" s="224">
        <v>6.66</v>
      </c>
      <c r="E334" s="223">
        <v>6</v>
      </c>
      <c r="F334" s="224"/>
      <c r="G334" s="223"/>
      <c r="H334" s="224"/>
      <c r="I334" s="223"/>
      <c r="J334" s="224"/>
      <c r="K334" s="226"/>
    </row>
    <row r="335" spans="1:11" s="227" customFormat="1" x14ac:dyDescent="0.25">
      <c r="A335" s="100"/>
      <c r="B335" s="492" t="s">
        <v>48</v>
      </c>
      <c r="C335" s="43"/>
      <c r="D335" s="224">
        <v>6</v>
      </c>
      <c r="E335" s="223">
        <v>6</v>
      </c>
      <c r="F335" s="224"/>
      <c r="G335" s="223"/>
      <c r="H335" s="224"/>
      <c r="I335" s="223"/>
      <c r="J335" s="224"/>
      <c r="K335" s="226"/>
    </row>
    <row r="336" spans="1:11" s="227" customFormat="1" x14ac:dyDescent="0.25">
      <c r="A336" s="100"/>
      <c r="B336" s="492" t="s">
        <v>20</v>
      </c>
      <c r="C336" s="43"/>
      <c r="D336" s="224">
        <v>183</v>
      </c>
      <c r="E336" s="223">
        <v>183</v>
      </c>
      <c r="F336" s="224"/>
      <c r="G336" s="223"/>
      <c r="H336" s="224"/>
      <c r="I336" s="223"/>
      <c r="J336" s="224"/>
      <c r="K336" s="226"/>
    </row>
    <row r="337" spans="1:11" ht="45" x14ac:dyDescent="0.25">
      <c r="A337" s="113" t="s">
        <v>144</v>
      </c>
      <c r="B337" s="193"/>
      <c r="C337" s="200">
        <v>25</v>
      </c>
      <c r="D337" s="219">
        <v>25</v>
      </c>
      <c r="E337" s="46">
        <v>25</v>
      </c>
      <c r="F337" s="219">
        <v>1.9000000000000001</v>
      </c>
      <c r="G337" s="46">
        <v>0.20000000000000004</v>
      </c>
      <c r="H337" s="219">
        <v>12.299999999999999</v>
      </c>
      <c r="I337" s="46">
        <v>58.75</v>
      </c>
      <c r="J337" s="219">
        <v>0</v>
      </c>
      <c r="K337" s="47" t="s">
        <v>295</v>
      </c>
    </row>
    <row r="338" spans="1:11" ht="48" thickBot="1" x14ac:dyDescent="0.3">
      <c r="A338" s="447" t="s">
        <v>166</v>
      </c>
      <c r="B338" s="20"/>
      <c r="C338" s="70">
        <v>45</v>
      </c>
      <c r="D338" s="55">
        <v>45</v>
      </c>
      <c r="E338" s="52">
        <v>45</v>
      </c>
      <c r="F338" s="55">
        <v>2.9729729729729724</v>
      </c>
      <c r="G338" s="52">
        <v>0.54054054054054046</v>
      </c>
      <c r="H338" s="55">
        <v>17.837837837837839</v>
      </c>
      <c r="I338" s="52">
        <v>89.189189189189179</v>
      </c>
      <c r="J338" s="55"/>
      <c r="K338" s="51" t="s">
        <v>300</v>
      </c>
    </row>
    <row r="339" spans="1:11" s="37" customFormat="1" ht="19.5" customHeight="1" thickBot="1" x14ac:dyDescent="0.3">
      <c r="A339" s="207" t="s">
        <v>28</v>
      </c>
      <c r="B339" s="31"/>
      <c r="C339" s="161">
        <f>C306+C310+70+C326+C331+C337+C338</f>
        <v>700</v>
      </c>
      <c r="D339" s="63"/>
      <c r="E339" s="34"/>
      <c r="F339" s="35">
        <f>F306+F310+F318+F326+F331+F337+F338</f>
        <v>20.564517510788097</v>
      </c>
      <c r="G339" s="35">
        <f t="shared" ref="G339:J339" si="1">G306+G310+G318+G326+G331+G337+G338</f>
        <v>20.386733817851464</v>
      </c>
      <c r="H339" s="35">
        <f t="shared" si="1"/>
        <v>65.808837837837842</v>
      </c>
      <c r="I339" s="35">
        <f t="shared" si="1"/>
        <v>534.72918918918913</v>
      </c>
      <c r="J339" s="35">
        <f t="shared" si="1"/>
        <v>27.93</v>
      </c>
      <c r="K339" s="36"/>
    </row>
    <row r="340" spans="1:11" ht="22.5" customHeight="1" x14ac:dyDescent="0.25">
      <c r="A340" s="100"/>
      <c r="B340" s="399" t="s">
        <v>202</v>
      </c>
      <c r="C340" s="24"/>
      <c r="D340" s="224"/>
      <c r="E340" s="17"/>
      <c r="F340" s="223"/>
      <c r="G340" s="198"/>
      <c r="H340" s="224"/>
      <c r="I340" s="17"/>
      <c r="J340" s="224"/>
      <c r="K340" s="18"/>
    </row>
    <row r="341" spans="1:11" ht="22.5" customHeight="1" x14ac:dyDescent="0.25">
      <c r="A341" s="100" t="s">
        <v>123</v>
      </c>
      <c r="B341" s="239"/>
      <c r="C341" s="60">
        <v>180</v>
      </c>
      <c r="D341" s="73"/>
      <c r="E341" s="73"/>
      <c r="F341" s="61">
        <v>5.22</v>
      </c>
      <c r="G341" s="72">
        <v>4.5</v>
      </c>
      <c r="H341" s="61">
        <v>7.56</v>
      </c>
      <c r="I341" s="61">
        <v>92</v>
      </c>
      <c r="J341" s="73">
        <v>0.54</v>
      </c>
      <c r="K341" s="226" t="s">
        <v>113</v>
      </c>
    </row>
    <row r="342" spans="1:11" ht="34.5" customHeight="1" x14ac:dyDescent="0.25">
      <c r="A342" s="100" t="s">
        <v>341</v>
      </c>
      <c r="B342" s="222" t="s">
        <v>129</v>
      </c>
      <c r="C342" s="60"/>
      <c r="D342" s="299">
        <v>185</v>
      </c>
      <c r="E342" s="299">
        <v>180</v>
      </c>
      <c r="F342" s="61"/>
      <c r="G342" s="72"/>
      <c r="H342" s="61"/>
      <c r="I342" s="61"/>
      <c r="J342" s="73"/>
      <c r="K342" s="226"/>
    </row>
    <row r="343" spans="1:11" ht="37.5" customHeight="1" x14ac:dyDescent="0.25">
      <c r="A343" s="100" t="s">
        <v>254</v>
      </c>
      <c r="B343" s="222"/>
      <c r="C343" s="28" t="s">
        <v>170</v>
      </c>
      <c r="D343" s="224"/>
      <c r="E343" s="223"/>
      <c r="F343" s="224">
        <v>24.198</v>
      </c>
      <c r="G343" s="223">
        <v>20.059999999999999</v>
      </c>
      <c r="H343" s="224">
        <v>32.784000000000006</v>
      </c>
      <c r="I343" s="223">
        <v>408.2</v>
      </c>
      <c r="J343" s="224">
        <v>0.54</v>
      </c>
      <c r="K343" s="226" t="s">
        <v>315</v>
      </c>
    </row>
    <row r="344" spans="1:11" x14ac:dyDescent="0.25">
      <c r="A344" s="100"/>
      <c r="B344" s="222" t="s">
        <v>59</v>
      </c>
      <c r="C344" s="28"/>
      <c r="D344" s="224">
        <v>121.55</v>
      </c>
      <c r="E344" s="223">
        <v>119.2</v>
      </c>
      <c r="F344" s="224"/>
      <c r="G344" s="223"/>
      <c r="H344" s="224"/>
      <c r="I344" s="223"/>
      <c r="J344" s="224"/>
      <c r="K344" s="226"/>
    </row>
    <row r="345" spans="1:11" x14ac:dyDescent="0.25">
      <c r="A345" s="100"/>
      <c r="B345" s="222" t="s">
        <v>81</v>
      </c>
      <c r="C345" s="28"/>
      <c r="D345" s="224">
        <v>7.8</v>
      </c>
      <c r="E345" s="223">
        <v>7.8</v>
      </c>
      <c r="F345" s="224"/>
      <c r="G345" s="223"/>
      <c r="H345" s="224"/>
      <c r="I345" s="223"/>
      <c r="J345" s="224"/>
      <c r="K345" s="226"/>
    </row>
    <row r="346" spans="1:11" x14ac:dyDescent="0.25">
      <c r="A346" s="100"/>
      <c r="B346" s="222" t="s">
        <v>32</v>
      </c>
      <c r="C346" s="28"/>
      <c r="D346" s="224">
        <v>6.5</v>
      </c>
      <c r="E346" s="223">
        <v>5.42</v>
      </c>
      <c r="F346" s="224"/>
      <c r="G346" s="223"/>
      <c r="H346" s="224"/>
      <c r="I346" s="223"/>
      <c r="J346" s="224"/>
      <c r="K346" s="226"/>
    </row>
    <row r="347" spans="1:11" x14ac:dyDescent="0.25">
      <c r="A347" s="100"/>
      <c r="B347" s="222" t="s">
        <v>21</v>
      </c>
      <c r="C347" s="28"/>
      <c r="D347" s="224">
        <v>10.4</v>
      </c>
      <c r="E347" s="223">
        <v>10.4</v>
      </c>
      <c r="F347" s="224"/>
      <c r="G347" s="223"/>
      <c r="H347" s="224"/>
      <c r="I347" s="223"/>
      <c r="J347" s="217"/>
      <c r="K347" s="226"/>
    </row>
    <row r="348" spans="1:11" x14ac:dyDescent="0.25">
      <c r="A348" s="100"/>
      <c r="B348" s="222" t="s">
        <v>56</v>
      </c>
      <c r="C348" s="28"/>
      <c r="D348" s="224">
        <v>5.2</v>
      </c>
      <c r="E348" s="223">
        <v>5.2</v>
      </c>
      <c r="F348" s="224"/>
      <c r="G348" s="223"/>
      <c r="H348" s="224"/>
      <c r="I348" s="223"/>
      <c r="J348" s="217"/>
      <c r="K348" s="226"/>
    </row>
    <row r="349" spans="1:11" x14ac:dyDescent="0.25">
      <c r="A349" s="100"/>
      <c r="B349" s="222" t="s">
        <v>22</v>
      </c>
      <c r="C349" s="28"/>
      <c r="D349" s="224">
        <v>5.2</v>
      </c>
      <c r="E349" s="223">
        <v>5.2</v>
      </c>
      <c r="F349" s="224"/>
      <c r="G349" s="223"/>
      <c r="H349" s="224"/>
      <c r="I349" s="223"/>
      <c r="J349" s="217"/>
      <c r="K349" s="226"/>
    </row>
    <row r="350" spans="1:11" x14ac:dyDescent="0.25">
      <c r="A350" s="100"/>
      <c r="B350" s="222" t="s">
        <v>37</v>
      </c>
      <c r="C350" s="28"/>
      <c r="D350" s="224">
        <v>5.2</v>
      </c>
      <c r="E350" s="223">
        <v>5.2</v>
      </c>
      <c r="F350" s="224"/>
      <c r="G350" s="223"/>
      <c r="H350" s="224"/>
      <c r="I350" s="223"/>
      <c r="J350" s="217"/>
      <c r="K350" s="226"/>
    </row>
    <row r="351" spans="1:11" x14ac:dyDescent="0.25">
      <c r="A351" s="100"/>
      <c r="B351" s="230" t="s">
        <v>152</v>
      </c>
      <c r="C351" s="28"/>
      <c r="D351" s="224">
        <v>0.65</v>
      </c>
      <c r="E351" s="223">
        <v>0.65</v>
      </c>
      <c r="F351" s="224"/>
      <c r="G351" s="223"/>
      <c r="H351" s="224"/>
      <c r="I351" s="223"/>
      <c r="J351" s="217"/>
      <c r="K351" s="226"/>
    </row>
    <row r="352" spans="1:11" x14ac:dyDescent="0.25">
      <c r="A352" s="100"/>
      <c r="B352" s="222" t="s">
        <v>253</v>
      </c>
      <c r="C352" s="28"/>
      <c r="D352" s="224">
        <v>20.399999999999999</v>
      </c>
      <c r="E352" s="223">
        <v>20</v>
      </c>
      <c r="F352" s="224"/>
      <c r="G352" s="223"/>
      <c r="H352" s="224"/>
      <c r="I352" s="223"/>
      <c r="J352" s="217"/>
      <c r="K352" s="226"/>
    </row>
    <row r="353" spans="1:11" ht="31.5" x14ac:dyDescent="0.25">
      <c r="A353" s="100" t="s">
        <v>47</v>
      </c>
      <c r="B353" s="222"/>
      <c r="C353" s="28" t="s">
        <v>196</v>
      </c>
      <c r="D353" s="224"/>
      <c r="E353" s="223"/>
      <c r="F353" s="224">
        <v>6.3063063063063057E-2</v>
      </c>
      <c r="G353" s="223">
        <v>1.8018018018018018E-2</v>
      </c>
      <c r="H353" s="224">
        <v>6.02</v>
      </c>
      <c r="I353" s="223">
        <v>24.1</v>
      </c>
      <c r="J353" s="224">
        <v>0.03</v>
      </c>
      <c r="K353" s="226" t="s">
        <v>316</v>
      </c>
    </row>
    <row r="354" spans="1:11" x14ac:dyDescent="0.25">
      <c r="A354" s="100"/>
      <c r="B354" s="222" t="s">
        <v>165</v>
      </c>
      <c r="C354" s="28"/>
      <c r="D354" s="224">
        <v>0.45</v>
      </c>
      <c r="E354" s="223">
        <v>0.45</v>
      </c>
      <c r="F354" s="224"/>
      <c r="G354" s="223"/>
      <c r="H354" s="224"/>
      <c r="I354" s="223"/>
      <c r="J354" s="224"/>
      <c r="K354" s="226"/>
    </row>
    <row r="355" spans="1:11" x14ac:dyDescent="0.25">
      <c r="A355" s="100"/>
      <c r="B355" s="222" t="s">
        <v>48</v>
      </c>
      <c r="C355" s="28"/>
      <c r="D355" s="224">
        <v>6</v>
      </c>
      <c r="E355" s="223">
        <v>6</v>
      </c>
      <c r="F355" s="224"/>
      <c r="G355" s="223"/>
      <c r="H355" s="224"/>
      <c r="I355" s="223"/>
      <c r="J355" s="224"/>
      <c r="K355" s="226"/>
    </row>
    <row r="356" spans="1:11" ht="16.5" thickBot="1" x14ac:dyDescent="0.3">
      <c r="A356" s="100"/>
      <c r="B356" s="222" t="s">
        <v>20</v>
      </c>
      <c r="C356" s="28"/>
      <c r="D356" s="224">
        <v>180</v>
      </c>
      <c r="E356" s="223">
        <v>180</v>
      </c>
      <c r="F356" s="224"/>
      <c r="G356" s="223"/>
      <c r="H356" s="224"/>
      <c r="I356" s="223"/>
      <c r="J356" s="224"/>
      <c r="K356" s="226"/>
    </row>
    <row r="357" spans="1:11" s="37" customFormat="1" ht="16.5" thickBot="1" x14ac:dyDescent="0.3">
      <c r="A357" s="450" t="s">
        <v>28</v>
      </c>
      <c r="B357" s="94"/>
      <c r="C357" s="82">
        <f>C341+150+186</f>
        <v>516</v>
      </c>
      <c r="D357" s="364"/>
      <c r="E357" s="363"/>
      <c r="F357" s="95">
        <f>F341+F343+F353</f>
        <v>29.481063063063061</v>
      </c>
      <c r="G357" s="95">
        <f t="shared" ref="G357:J357" si="2">G341+G343+G353</f>
        <v>24.578018018018017</v>
      </c>
      <c r="H357" s="95">
        <f t="shared" si="2"/>
        <v>46.364000000000004</v>
      </c>
      <c r="I357" s="95">
        <f t="shared" si="2"/>
        <v>524.29999999999995</v>
      </c>
      <c r="J357" s="95">
        <f t="shared" si="2"/>
        <v>1.1100000000000001</v>
      </c>
      <c r="K357" s="95"/>
    </row>
    <row r="358" spans="1:11" s="37" customFormat="1" ht="18.75" customHeight="1" thickBot="1" x14ac:dyDescent="0.3">
      <c r="A358" s="207" t="s">
        <v>49</v>
      </c>
      <c r="B358" s="64"/>
      <c r="C358" s="150">
        <f>C301+C304+C339+C357</f>
        <v>1820</v>
      </c>
      <c r="D358" s="1"/>
      <c r="E358" s="35"/>
      <c r="F358" s="35">
        <f>F301+F304+F339+F357</f>
        <v>62.230085078355664</v>
      </c>
      <c r="G358" s="35">
        <f>G301+G304+G339+G357</f>
        <v>57.418235319352959</v>
      </c>
      <c r="H358" s="99">
        <f>H301+H304+H339+H357</f>
        <v>188.25283783783786</v>
      </c>
      <c r="I358" s="35">
        <f>I301+I304+I339+I357</f>
        <v>1544.8878678678677</v>
      </c>
      <c r="J358" s="99">
        <f>J301+J304+J339+J357</f>
        <v>34.21</v>
      </c>
      <c r="K358" s="102"/>
    </row>
    <row r="359" spans="1:11" x14ac:dyDescent="0.25">
      <c r="A359" s="443"/>
      <c r="B359" s="9"/>
      <c r="C359" s="9"/>
      <c r="D359" s="365"/>
      <c r="E359" s="365"/>
      <c r="F359" s="9"/>
      <c r="G359" s="9"/>
      <c r="H359" s="9"/>
      <c r="I359" s="9"/>
      <c r="J359" s="9"/>
      <c r="K359" s="9"/>
    </row>
    <row r="360" spans="1:11" x14ac:dyDescent="0.25">
      <c r="A360" s="443"/>
      <c r="B360" s="9"/>
      <c r="C360" s="9"/>
      <c r="D360" s="365"/>
      <c r="E360" s="365"/>
      <c r="F360" s="9"/>
      <c r="G360" s="9"/>
      <c r="H360" s="9"/>
      <c r="I360" s="9"/>
      <c r="J360" s="9"/>
      <c r="K360" s="9"/>
    </row>
    <row r="361" spans="1:11" ht="16.5" thickBot="1" x14ac:dyDescent="0.3">
      <c r="A361" s="445" t="s">
        <v>74</v>
      </c>
      <c r="B361" s="13"/>
      <c r="C361" s="13"/>
      <c r="D361" s="14"/>
      <c r="J361" s="69"/>
      <c r="K361" s="20"/>
    </row>
    <row r="362" spans="1:11" ht="33" customHeight="1" thickBot="1" x14ac:dyDescent="0.3">
      <c r="A362" s="501" t="s">
        <v>257</v>
      </c>
      <c r="B362" s="503" t="s">
        <v>432</v>
      </c>
      <c r="C362" s="503" t="s">
        <v>428</v>
      </c>
      <c r="D362" s="201" t="s">
        <v>429</v>
      </c>
      <c r="E362" s="108" t="s">
        <v>430</v>
      </c>
      <c r="F362" s="496" t="s">
        <v>5</v>
      </c>
      <c r="G362" s="497"/>
      <c r="H362" s="498"/>
      <c r="I362" s="201" t="s">
        <v>431</v>
      </c>
      <c r="J362" s="201" t="s">
        <v>6</v>
      </c>
      <c r="K362" s="199" t="s">
        <v>7</v>
      </c>
    </row>
    <row r="363" spans="1:11" ht="16.5" thickBot="1" x14ac:dyDescent="0.3">
      <c r="A363" s="502"/>
      <c r="B363" s="504"/>
      <c r="C363" s="504"/>
      <c r="D363" s="283" t="s">
        <v>8</v>
      </c>
      <c r="E363" s="283" t="s">
        <v>9</v>
      </c>
      <c r="F363" s="283" t="s">
        <v>10</v>
      </c>
      <c r="G363" s="283" t="s">
        <v>11</v>
      </c>
      <c r="H363" s="285" t="s">
        <v>12</v>
      </c>
      <c r="I363" s="285" t="s">
        <v>13</v>
      </c>
      <c r="J363" s="285" t="s">
        <v>14</v>
      </c>
      <c r="K363" s="295"/>
    </row>
    <row r="364" spans="1:11" x14ac:dyDescent="0.25">
      <c r="A364" s="446"/>
      <c r="B364" s="110" t="s">
        <v>15</v>
      </c>
      <c r="C364" s="24"/>
      <c r="D364" s="197"/>
      <c r="E364" s="25"/>
      <c r="F364" s="68"/>
      <c r="G364" s="25"/>
      <c r="H364" s="68"/>
      <c r="I364" s="25"/>
      <c r="J364" s="68"/>
      <c r="K364" s="18"/>
    </row>
    <row r="365" spans="1:11" ht="31.5" x14ac:dyDescent="0.25">
      <c r="A365" s="100" t="s">
        <v>194</v>
      </c>
      <c r="B365" s="222"/>
      <c r="C365" s="28" t="s">
        <v>195</v>
      </c>
      <c r="D365" s="224"/>
      <c r="E365" s="223"/>
      <c r="F365" s="224">
        <v>5.45</v>
      </c>
      <c r="G365" s="223">
        <v>5.3</v>
      </c>
      <c r="H365" s="224">
        <v>29.08</v>
      </c>
      <c r="I365" s="223">
        <v>186.3</v>
      </c>
      <c r="J365" s="224">
        <v>1.05</v>
      </c>
      <c r="K365" s="226" t="s">
        <v>82</v>
      </c>
    </row>
    <row r="366" spans="1:11" x14ac:dyDescent="0.25">
      <c r="A366" s="100"/>
      <c r="B366" s="222" t="s">
        <v>81</v>
      </c>
      <c r="C366" s="28"/>
      <c r="D366" s="224">
        <v>22.5</v>
      </c>
      <c r="E366" s="223">
        <v>22.5</v>
      </c>
      <c r="F366" s="224"/>
      <c r="G366" s="223"/>
      <c r="H366" s="224"/>
      <c r="I366" s="223"/>
      <c r="J366" s="224"/>
      <c r="K366" s="226"/>
    </row>
    <row r="367" spans="1:11" x14ac:dyDescent="0.25">
      <c r="A367" s="100"/>
      <c r="B367" s="222" t="s">
        <v>19</v>
      </c>
      <c r="C367" s="28"/>
      <c r="D367" s="224">
        <v>158</v>
      </c>
      <c r="E367" s="223">
        <v>158</v>
      </c>
      <c r="F367" s="224"/>
      <c r="G367" s="223"/>
      <c r="H367" s="224"/>
      <c r="I367" s="223"/>
      <c r="J367" s="224"/>
      <c r="K367" s="226"/>
    </row>
    <row r="368" spans="1:11" x14ac:dyDescent="0.25">
      <c r="A368" s="100"/>
      <c r="B368" s="222" t="s">
        <v>21</v>
      </c>
      <c r="C368" s="28"/>
      <c r="D368" s="224">
        <v>2.5</v>
      </c>
      <c r="E368" s="223">
        <v>2.5</v>
      </c>
      <c r="F368" s="224"/>
      <c r="G368" s="223"/>
      <c r="H368" s="224"/>
      <c r="I368" s="223"/>
      <c r="J368" s="224"/>
      <c r="K368" s="226"/>
    </row>
    <row r="369" spans="1:11" x14ac:dyDescent="0.25">
      <c r="A369" s="100"/>
      <c r="B369" s="230" t="s">
        <v>152</v>
      </c>
      <c r="C369" s="28"/>
      <c r="D369" s="224">
        <v>0.5</v>
      </c>
      <c r="E369" s="223">
        <v>0.5</v>
      </c>
      <c r="F369" s="224"/>
      <c r="G369" s="223"/>
      <c r="H369" s="224"/>
      <c r="I369" s="223"/>
      <c r="J369" s="224"/>
      <c r="K369" s="226"/>
    </row>
    <row r="370" spans="1:11" x14ac:dyDescent="0.25">
      <c r="A370" s="100"/>
      <c r="B370" s="222" t="s">
        <v>22</v>
      </c>
      <c r="C370" s="28"/>
      <c r="D370" s="224">
        <v>3</v>
      </c>
      <c r="E370" s="223">
        <v>3</v>
      </c>
      <c r="F370" s="224"/>
      <c r="G370" s="223"/>
      <c r="H370" s="224"/>
      <c r="I370" s="223"/>
      <c r="J370" s="224"/>
      <c r="K370" s="226"/>
    </row>
    <row r="371" spans="1:11" x14ac:dyDescent="0.25">
      <c r="A371" s="113" t="s">
        <v>335</v>
      </c>
      <c r="B371" s="193"/>
      <c r="C371" s="200" t="s">
        <v>360</v>
      </c>
      <c r="D371" s="372"/>
      <c r="E371" s="175"/>
      <c r="F371" s="219">
        <v>9.3000000000000013E-2</v>
      </c>
      <c r="G371" s="46">
        <v>1.8000000000000002E-2</v>
      </c>
      <c r="H371" s="219">
        <v>23.838000000000001</v>
      </c>
      <c r="I371" s="46">
        <v>96.3</v>
      </c>
      <c r="J371" s="219">
        <v>0.03</v>
      </c>
      <c r="K371" s="50" t="s">
        <v>238</v>
      </c>
    </row>
    <row r="372" spans="1:11" x14ac:dyDescent="0.25">
      <c r="A372" s="113"/>
      <c r="B372" s="193" t="s">
        <v>165</v>
      </c>
      <c r="C372" s="200"/>
      <c r="D372" s="219">
        <v>0.45</v>
      </c>
      <c r="E372" s="46">
        <v>0.45</v>
      </c>
      <c r="F372" s="219"/>
      <c r="G372" s="46"/>
      <c r="H372" s="219"/>
      <c r="I372" s="46"/>
      <c r="J372" s="219"/>
      <c r="K372" s="50"/>
    </row>
    <row r="373" spans="1:11" x14ac:dyDescent="0.25">
      <c r="A373" s="113"/>
      <c r="B373" s="193" t="s">
        <v>111</v>
      </c>
      <c r="C373" s="200"/>
      <c r="D373" s="219">
        <v>180</v>
      </c>
      <c r="E373" s="46">
        <v>180</v>
      </c>
      <c r="F373" s="219"/>
      <c r="G373" s="46"/>
      <c r="H373" s="219"/>
      <c r="I373" s="46"/>
      <c r="J373" s="219"/>
      <c r="K373" s="50"/>
    </row>
    <row r="374" spans="1:11" x14ac:dyDescent="0.25">
      <c r="A374" s="113"/>
      <c r="B374" s="193" t="s">
        <v>154</v>
      </c>
      <c r="C374" s="200"/>
      <c r="D374" s="219">
        <v>30</v>
      </c>
      <c r="E374" s="46">
        <v>30</v>
      </c>
      <c r="F374" s="219"/>
      <c r="G374" s="46"/>
      <c r="H374" s="219"/>
      <c r="I374" s="46"/>
      <c r="J374" s="219"/>
      <c r="K374" s="50"/>
    </row>
    <row r="375" spans="1:11" ht="31.5" x14ac:dyDescent="0.25">
      <c r="A375" s="100" t="s">
        <v>143</v>
      </c>
      <c r="B375" s="222"/>
      <c r="C375" s="43" t="s">
        <v>197</v>
      </c>
      <c r="D375" s="217"/>
      <c r="E375" s="26"/>
      <c r="F375" s="224">
        <v>3.61</v>
      </c>
      <c r="G375" s="223">
        <v>5.83</v>
      </c>
      <c r="H375" s="224">
        <v>15.49</v>
      </c>
      <c r="I375" s="223">
        <v>128.77000000000001</v>
      </c>
      <c r="J375" s="224">
        <v>7.0000000000000007E-2</v>
      </c>
      <c r="K375" s="226" t="s">
        <v>291</v>
      </c>
    </row>
    <row r="376" spans="1:11" x14ac:dyDescent="0.25">
      <c r="A376" s="100"/>
      <c r="B376" s="222" t="s">
        <v>27</v>
      </c>
      <c r="C376" s="28"/>
      <c r="D376" s="224">
        <v>30</v>
      </c>
      <c r="E376" s="223">
        <v>30</v>
      </c>
      <c r="F376" s="224"/>
      <c r="G376" s="223"/>
      <c r="H376" s="224"/>
      <c r="I376" s="223"/>
      <c r="J376" s="224"/>
      <c r="K376" s="226"/>
    </row>
    <row r="377" spans="1:11" s="227" customFormat="1" x14ac:dyDescent="0.25">
      <c r="A377" s="100"/>
      <c r="B377" s="222" t="s">
        <v>54</v>
      </c>
      <c r="C377" s="28"/>
      <c r="D377" s="224">
        <v>5.0999999999999996</v>
      </c>
      <c r="E377" s="223">
        <v>5</v>
      </c>
      <c r="F377" s="224"/>
      <c r="G377" s="223"/>
      <c r="H377" s="224"/>
      <c r="I377" s="223"/>
      <c r="J377" s="224"/>
      <c r="K377" s="226"/>
    </row>
    <row r="378" spans="1:11" ht="16.5" thickBot="1" x14ac:dyDescent="0.3">
      <c r="A378" s="100"/>
      <c r="B378" s="222" t="s">
        <v>22</v>
      </c>
      <c r="C378" s="70"/>
      <c r="D378" s="224">
        <v>5</v>
      </c>
      <c r="E378" s="52">
        <v>5</v>
      </c>
      <c r="F378" s="224" t="s">
        <v>3</v>
      </c>
      <c r="G378" s="52"/>
      <c r="H378" s="224"/>
      <c r="I378" s="52"/>
      <c r="J378" s="224"/>
      <c r="K378" s="226"/>
    </row>
    <row r="379" spans="1:11" s="37" customFormat="1" ht="16.5" thickBot="1" x14ac:dyDescent="0.3">
      <c r="A379" s="207" t="s">
        <v>28</v>
      </c>
      <c r="B379" s="31"/>
      <c r="C379" s="32">
        <f>183+200+40</f>
        <v>423</v>
      </c>
      <c r="D379" s="63"/>
      <c r="E379" s="34"/>
      <c r="F379" s="35">
        <f>SUM(F364:F378)</f>
        <v>9.1530000000000005</v>
      </c>
      <c r="G379" s="35">
        <f t="shared" ref="G379:J379" si="3">SUM(G364:G378)</f>
        <v>11.148</v>
      </c>
      <c r="H379" s="35">
        <f t="shared" si="3"/>
        <v>68.408000000000001</v>
      </c>
      <c r="I379" s="35">
        <f t="shared" si="3"/>
        <v>411.37</v>
      </c>
      <c r="J379" s="35">
        <f t="shared" si="3"/>
        <v>1.1500000000000001</v>
      </c>
      <c r="K379" s="35"/>
    </row>
    <row r="380" spans="1:11" x14ac:dyDescent="0.25">
      <c r="A380" s="100"/>
      <c r="B380" s="208" t="s">
        <v>29</v>
      </c>
      <c r="C380" s="28"/>
      <c r="D380" s="224"/>
      <c r="E380" s="17"/>
      <c r="F380" s="224"/>
      <c r="G380" s="223"/>
      <c r="H380" s="224"/>
      <c r="I380" s="223"/>
      <c r="J380" s="224"/>
      <c r="K380" s="223"/>
    </row>
    <row r="381" spans="1:11" x14ac:dyDescent="0.25">
      <c r="A381" s="433" t="s">
        <v>42</v>
      </c>
      <c r="B381" s="239"/>
      <c r="C381" s="60">
        <v>100</v>
      </c>
      <c r="D381" s="240">
        <v>100</v>
      </c>
      <c r="E381" s="61">
        <v>100</v>
      </c>
      <c r="F381" s="61">
        <v>0.4</v>
      </c>
      <c r="G381" s="72">
        <v>0.4</v>
      </c>
      <c r="H381" s="240">
        <v>9.8000000000000007</v>
      </c>
      <c r="I381" s="61">
        <v>47</v>
      </c>
      <c r="J381" s="240">
        <v>10</v>
      </c>
      <c r="K381" s="234" t="s">
        <v>116</v>
      </c>
    </row>
    <row r="382" spans="1:11" ht="16.5" thickBot="1" x14ac:dyDescent="0.3">
      <c r="A382" s="433" t="s">
        <v>207</v>
      </c>
      <c r="B382" s="397"/>
      <c r="C382" s="62"/>
      <c r="D382" s="240"/>
      <c r="E382" s="62"/>
      <c r="F382" s="61"/>
      <c r="G382" s="103"/>
      <c r="H382" s="72"/>
      <c r="I382" s="62"/>
      <c r="J382" s="398"/>
      <c r="K382" s="139" t="s">
        <v>305</v>
      </c>
    </row>
    <row r="383" spans="1:11" s="37" customFormat="1" ht="16.5" thickBot="1" x14ac:dyDescent="0.3">
      <c r="A383" s="207" t="s">
        <v>28</v>
      </c>
      <c r="B383" s="31"/>
      <c r="C383" s="32">
        <v>100</v>
      </c>
      <c r="D383" s="63"/>
      <c r="E383" s="38"/>
      <c r="F383" s="99">
        <f>SUM(F381:F382)</f>
        <v>0.4</v>
      </c>
      <c r="G383" s="35">
        <f t="shared" ref="G383:J383" si="4">SUM(G381:G382)</f>
        <v>0.4</v>
      </c>
      <c r="H383" s="99">
        <f t="shared" si="4"/>
        <v>9.8000000000000007</v>
      </c>
      <c r="I383" s="35">
        <f t="shared" si="4"/>
        <v>47</v>
      </c>
      <c r="J383" s="99">
        <f t="shared" si="4"/>
        <v>10</v>
      </c>
      <c r="K383" s="36"/>
    </row>
    <row r="384" spans="1:11" ht="17.25" customHeight="1" x14ac:dyDescent="0.25">
      <c r="A384" s="191"/>
      <c r="B384" s="399" t="s">
        <v>30</v>
      </c>
      <c r="C384" s="137"/>
      <c r="D384" s="224"/>
      <c r="E384" s="25"/>
      <c r="F384" s="252"/>
      <c r="G384" s="41"/>
      <c r="H384" s="252"/>
      <c r="I384" s="41"/>
      <c r="J384" s="252"/>
      <c r="K384" s="18"/>
    </row>
    <row r="385" spans="1:11" ht="36.75" customHeight="1" x14ac:dyDescent="0.25">
      <c r="A385" s="253" t="s">
        <v>342</v>
      </c>
      <c r="B385" s="400"/>
      <c r="C385" s="142">
        <v>60</v>
      </c>
      <c r="D385" s="395"/>
      <c r="E385" s="117"/>
      <c r="F385" s="116">
        <v>0.75</v>
      </c>
      <c r="G385" s="117">
        <v>0.06</v>
      </c>
      <c r="H385" s="395">
        <v>6.97</v>
      </c>
      <c r="I385" s="117">
        <v>31.38</v>
      </c>
      <c r="J385" s="395">
        <v>2.88</v>
      </c>
      <c r="K385" s="155" t="s">
        <v>343</v>
      </c>
    </row>
    <row r="386" spans="1:11" ht="17.25" customHeight="1" x14ac:dyDescent="0.25">
      <c r="A386" s="253"/>
      <c r="B386" s="400" t="s">
        <v>323</v>
      </c>
      <c r="C386" s="211"/>
      <c r="D386" s="395">
        <v>72</v>
      </c>
      <c r="E386" s="117">
        <v>57.6</v>
      </c>
      <c r="F386" s="212"/>
      <c r="G386" s="213"/>
      <c r="H386" s="216"/>
      <c r="I386" s="213"/>
      <c r="J386" s="216"/>
      <c r="K386" s="155"/>
    </row>
    <row r="387" spans="1:11" ht="17.25" customHeight="1" x14ac:dyDescent="0.25">
      <c r="A387" s="253"/>
      <c r="B387" s="400" t="s">
        <v>48</v>
      </c>
      <c r="C387" s="211"/>
      <c r="D387" s="395">
        <v>3</v>
      </c>
      <c r="E387" s="117">
        <v>3</v>
      </c>
      <c r="F387" s="212"/>
      <c r="G387" s="213"/>
      <c r="H387" s="216"/>
      <c r="I387" s="213"/>
      <c r="J387" s="216"/>
      <c r="K387" s="155"/>
    </row>
    <row r="388" spans="1:11" ht="47.25" x14ac:dyDescent="0.25">
      <c r="A388" s="100" t="s">
        <v>333</v>
      </c>
      <c r="B388" s="222"/>
      <c r="C388" s="43" t="s">
        <v>234</v>
      </c>
      <c r="D388" s="224"/>
      <c r="E388" s="223"/>
      <c r="F388" s="252">
        <v>5.9474999999999998</v>
      </c>
      <c r="G388" s="101">
        <v>4.9666999999999994</v>
      </c>
      <c r="H388" s="252">
        <v>11.979699999999999</v>
      </c>
      <c r="I388" s="101">
        <v>126.35</v>
      </c>
      <c r="J388" s="252">
        <v>4.24</v>
      </c>
      <c r="K388" s="226" t="s">
        <v>373</v>
      </c>
    </row>
    <row r="389" spans="1:11" x14ac:dyDescent="0.25">
      <c r="A389" s="100"/>
      <c r="B389" s="222" t="s">
        <v>34</v>
      </c>
      <c r="C389" s="43"/>
      <c r="D389" s="224">
        <v>53.2</v>
      </c>
      <c r="E389" s="223">
        <v>40</v>
      </c>
      <c r="F389" s="224"/>
      <c r="G389" s="223"/>
      <c r="H389" s="224"/>
      <c r="I389" s="223"/>
      <c r="J389" s="217"/>
      <c r="K389" s="226"/>
    </row>
    <row r="390" spans="1:11" x14ac:dyDescent="0.25">
      <c r="A390" s="100"/>
      <c r="B390" s="222" t="s">
        <v>67</v>
      </c>
      <c r="C390" s="43"/>
      <c r="D390" s="224">
        <v>16.2</v>
      </c>
      <c r="E390" s="223">
        <v>16</v>
      </c>
      <c r="F390" s="224"/>
      <c r="G390" s="223"/>
      <c r="H390" s="224"/>
      <c r="I390" s="223"/>
      <c r="J390" s="217"/>
      <c r="K390" s="226"/>
    </row>
    <row r="391" spans="1:11" x14ac:dyDescent="0.25">
      <c r="A391" s="100"/>
      <c r="B391" s="222" t="s">
        <v>35</v>
      </c>
      <c r="C391" s="43"/>
      <c r="D391" s="224">
        <v>12.8</v>
      </c>
      <c r="E391" s="223">
        <v>10</v>
      </c>
      <c r="F391" s="224"/>
      <c r="G391" s="223"/>
      <c r="H391" s="224"/>
      <c r="I391" s="223"/>
      <c r="J391" s="217"/>
      <c r="K391" s="226"/>
    </row>
    <row r="392" spans="1:11" x14ac:dyDescent="0.25">
      <c r="A392" s="100"/>
      <c r="B392" s="222" t="s">
        <v>31</v>
      </c>
      <c r="C392" s="43"/>
      <c r="D392" s="224">
        <v>9.6</v>
      </c>
      <c r="E392" s="223">
        <v>8</v>
      </c>
      <c r="F392" s="224"/>
      <c r="G392" s="223"/>
      <c r="H392" s="224"/>
      <c r="I392" s="223"/>
      <c r="J392" s="217"/>
      <c r="K392" s="226"/>
    </row>
    <row r="393" spans="1:11" x14ac:dyDescent="0.25">
      <c r="A393" s="100"/>
      <c r="B393" s="222" t="s">
        <v>36</v>
      </c>
      <c r="C393" s="43"/>
      <c r="D393" s="224">
        <v>4</v>
      </c>
      <c r="E393" s="223">
        <v>4</v>
      </c>
      <c r="F393" s="224"/>
      <c r="G393" s="223"/>
      <c r="H393" s="224"/>
      <c r="I393" s="223"/>
      <c r="J393" s="217"/>
      <c r="K393" s="226"/>
    </row>
    <row r="394" spans="1:11" x14ac:dyDescent="0.25">
      <c r="A394" s="100"/>
      <c r="B394" s="230" t="s">
        <v>152</v>
      </c>
      <c r="C394" s="43"/>
      <c r="D394" s="224">
        <v>0.7</v>
      </c>
      <c r="E394" s="223">
        <v>0.7</v>
      </c>
      <c r="F394" s="224"/>
      <c r="G394" s="223"/>
      <c r="H394" s="224"/>
      <c r="I394" s="223"/>
      <c r="J394" s="217"/>
      <c r="K394" s="226"/>
    </row>
    <row r="395" spans="1:11" x14ac:dyDescent="0.25">
      <c r="A395" s="100"/>
      <c r="B395" s="222" t="s">
        <v>120</v>
      </c>
      <c r="C395" s="43"/>
      <c r="D395" s="224">
        <v>140</v>
      </c>
      <c r="E395" s="223">
        <v>140</v>
      </c>
      <c r="F395" s="224"/>
      <c r="G395" s="223"/>
      <c r="H395" s="224"/>
      <c r="I395" s="223"/>
      <c r="J395" s="217"/>
      <c r="K395" s="226"/>
    </row>
    <row r="396" spans="1:11" x14ac:dyDescent="0.25">
      <c r="A396" s="438"/>
      <c r="B396" s="193" t="s">
        <v>246</v>
      </c>
      <c r="C396" s="28"/>
      <c r="D396" s="224">
        <v>11.97</v>
      </c>
      <c r="E396" s="223">
        <v>11.4</v>
      </c>
      <c r="F396" s="405"/>
      <c r="G396" s="170"/>
      <c r="H396" s="405"/>
      <c r="I396" s="170"/>
      <c r="J396" s="405"/>
      <c r="K396" s="170"/>
    </row>
    <row r="397" spans="1:11" x14ac:dyDescent="0.25">
      <c r="A397" s="438"/>
      <c r="B397" s="222" t="s">
        <v>228</v>
      </c>
      <c r="C397" s="28"/>
      <c r="D397" s="224">
        <v>11.97</v>
      </c>
      <c r="E397" s="223">
        <v>11.4</v>
      </c>
      <c r="F397" s="405"/>
      <c r="G397" s="170"/>
      <c r="H397" s="405"/>
      <c r="I397" s="170"/>
      <c r="J397" s="405"/>
      <c r="K397" s="170"/>
    </row>
    <row r="398" spans="1:11" ht="13.5" customHeight="1" x14ac:dyDescent="0.25">
      <c r="A398" s="438"/>
      <c r="B398" s="222" t="s">
        <v>86</v>
      </c>
      <c r="C398" s="28"/>
      <c r="D398" s="224">
        <v>1.19</v>
      </c>
      <c r="E398" s="223">
        <v>1</v>
      </c>
      <c r="F398" s="405"/>
      <c r="G398" s="170"/>
      <c r="H398" s="405"/>
      <c r="I398" s="170"/>
      <c r="J398" s="405"/>
      <c r="K398" s="170"/>
    </row>
    <row r="399" spans="1:11" ht="15.75" customHeight="1" x14ac:dyDescent="0.25">
      <c r="A399" s="438"/>
      <c r="B399" s="222" t="s">
        <v>235</v>
      </c>
      <c r="C399" s="28"/>
      <c r="D399" s="224">
        <v>0.96</v>
      </c>
      <c r="E399" s="223">
        <v>0.8</v>
      </c>
      <c r="F399" s="405"/>
      <c r="G399" s="170"/>
      <c r="H399" s="405"/>
      <c r="I399" s="170"/>
      <c r="J399" s="405"/>
      <c r="K399" s="170"/>
    </row>
    <row r="400" spans="1:11" ht="16.5" customHeight="1" x14ac:dyDescent="0.25">
      <c r="A400" s="438"/>
      <c r="B400" s="222" t="s">
        <v>111</v>
      </c>
      <c r="C400" s="28"/>
      <c r="D400" s="224">
        <v>1</v>
      </c>
      <c r="E400" s="223">
        <v>1</v>
      </c>
      <c r="F400" s="405"/>
      <c r="G400" s="170"/>
      <c r="H400" s="405"/>
      <c r="I400" s="170"/>
      <c r="J400" s="405"/>
      <c r="K400" s="170"/>
    </row>
    <row r="401" spans="1:11" ht="15" customHeight="1" x14ac:dyDescent="0.25">
      <c r="A401" s="438"/>
      <c r="B401" s="222" t="s">
        <v>167</v>
      </c>
      <c r="C401" s="28"/>
      <c r="D401" s="224">
        <v>0.1</v>
      </c>
      <c r="E401" s="223">
        <v>0.1</v>
      </c>
      <c r="F401" s="405"/>
      <c r="G401" s="170"/>
      <c r="H401" s="405"/>
      <c r="I401" s="170"/>
      <c r="J401" s="405"/>
      <c r="K401" s="170"/>
    </row>
    <row r="402" spans="1:11" s="227" customFormat="1" ht="32.25" customHeight="1" x14ac:dyDescent="0.25">
      <c r="A402" s="438"/>
      <c r="B402" s="222" t="s">
        <v>233</v>
      </c>
      <c r="C402" s="28"/>
      <c r="D402" s="224"/>
      <c r="E402" s="46">
        <v>14.3</v>
      </c>
      <c r="F402" s="405"/>
      <c r="G402" s="170"/>
      <c r="H402" s="405"/>
      <c r="I402" s="170"/>
      <c r="J402" s="405"/>
      <c r="K402" s="170"/>
    </row>
    <row r="403" spans="1:11" s="227" customFormat="1" ht="34.5" customHeight="1" x14ac:dyDescent="0.25">
      <c r="A403" s="438"/>
      <c r="B403" s="222" t="s">
        <v>233</v>
      </c>
      <c r="C403" s="28"/>
      <c r="D403" s="224"/>
      <c r="E403" s="46">
        <v>10</v>
      </c>
      <c r="F403" s="405"/>
      <c r="G403" s="170"/>
      <c r="H403" s="405"/>
      <c r="I403" s="170"/>
      <c r="J403" s="405"/>
      <c r="K403" s="170"/>
    </row>
    <row r="404" spans="1:11" ht="27" customHeight="1" x14ac:dyDescent="0.25">
      <c r="A404" s="160" t="s">
        <v>363</v>
      </c>
      <c r="B404" s="194"/>
      <c r="C404" s="200">
        <v>70</v>
      </c>
      <c r="D404" s="219"/>
      <c r="E404" s="46"/>
      <c r="F404" s="219">
        <v>8.1</v>
      </c>
      <c r="G404" s="46">
        <v>7.29</v>
      </c>
      <c r="H404" s="219">
        <v>7.87</v>
      </c>
      <c r="I404" s="46">
        <v>129.44</v>
      </c>
      <c r="J404" s="219">
        <v>0.06</v>
      </c>
      <c r="K404" s="47" t="s">
        <v>364</v>
      </c>
    </row>
    <row r="405" spans="1:11" ht="15" customHeight="1" x14ac:dyDescent="0.25">
      <c r="A405" s="160"/>
      <c r="B405" s="194" t="s">
        <v>365</v>
      </c>
      <c r="C405" s="131"/>
      <c r="D405" s="219">
        <v>46.2</v>
      </c>
      <c r="E405" s="46">
        <v>44.4</v>
      </c>
      <c r="F405" s="194"/>
      <c r="G405" s="47"/>
      <c r="H405" s="194"/>
      <c r="I405" s="47"/>
      <c r="J405" s="246"/>
      <c r="K405" s="47"/>
    </row>
    <row r="406" spans="1:11" s="227" customFormat="1" ht="15" customHeight="1" x14ac:dyDescent="0.25">
      <c r="A406" s="160"/>
      <c r="B406" s="194" t="s">
        <v>228</v>
      </c>
      <c r="C406" s="131"/>
      <c r="D406" s="219">
        <v>46.2</v>
      </c>
      <c r="E406" s="46">
        <v>44.4</v>
      </c>
      <c r="F406" s="194"/>
      <c r="G406" s="47"/>
      <c r="H406" s="194"/>
      <c r="I406" s="47"/>
      <c r="J406" s="194"/>
      <c r="K406" s="47"/>
    </row>
    <row r="407" spans="1:11" s="227" customFormat="1" ht="15" customHeight="1" x14ac:dyDescent="0.25">
      <c r="A407" s="160"/>
      <c r="B407" s="194" t="s">
        <v>31</v>
      </c>
      <c r="C407" s="131"/>
      <c r="D407" s="219">
        <v>16.8</v>
      </c>
      <c r="E407" s="46">
        <v>14</v>
      </c>
      <c r="F407" s="194"/>
      <c r="G407" s="47"/>
      <c r="H407" s="194"/>
      <c r="I407" s="131"/>
      <c r="J407" s="246"/>
      <c r="K407" s="47"/>
    </row>
    <row r="408" spans="1:11" s="227" customFormat="1" ht="15" customHeight="1" x14ac:dyDescent="0.25">
      <c r="A408" s="160"/>
      <c r="B408" s="412" t="s">
        <v>107</v>
      </c>
      <c r="C408" s="131"/>
      <c r="D408" s="219">
        <v>2.1</v>
      </c>
      <c r="E408" s="46">
        <v>2.1</v>
      </c>
      <c r="F408" s="194"/>
      <c r="G408" s="47"/>
      <c r="H408" s="194"/>
      <c r="I408" s="131"/>
      <c r="J408" s="246"/>
      <c r="K408" s="47"/>
    </row>
    <row r="409" spans="1:11" s="227" customFormat="1" ht="15" customHeight="1" x14ac:dyDescent="0.25">
      <c r="A409" s="160"/>
      <c r="B409" s="194" t="s">
        <v>144</v>
      </c>
      <c r="C409" s="131"/>
      <c r="D409" s="219">
        <v>9.4</v>
      </c>
      <c r="E409" s="46">
        <v>9.4</v>
      </c>
      <c r="F409" s="194"/>
      <c r="G409" s="47"/>
      <c r="H409" s="194"/>
      <c r="I409" s="131"/>
      <c r="J409" s="246"/>
      <c r="K409" s="47"/>
    </row>
    <row r="410" spans="1:11" s="227" customFormat="1" ht="15" customHeight="1" x14ac:dyDescent="0.25">
      <c r="A410" s="160"/>
      <c r="B410" s="194" t="s">
        <v>111</v>
      </c>
      <c r="C410" s="131"/>
      <c r="D410" s="219">
        <v>14</v>
      </c>
      <c r="E410" s="46">
        <v>14</v>
      </c>
      <c r="F410" s="194"/>
      <c r="G410" s="47"/>
      <c r="H410" s="194"/>
      <c r="I410" s="131"/>
      <c r="J410" s="246"/>
      <c r="K410" s="47"/>
    </row>
    <row r="411" spans="1:11" s="227" customFormat="1" ht="15" customHeight="1" x14ac:dyDescent="0.25">
      <c r="A411" s="160"/>
      <c r="B411" s="194" t="s">
        <v>152</v>
      </c>
      <c r="C411" s="131"/>
      <c r="D411" s="219">
        <v>0.7</v>
      </c>
      <c r="E411" s="46">
        <v>0.7</v>
      </c>
      <c r="F411" s="194"/>
      <c r="G411" s="47"/>
      <c r="H411" s="194"/>
      <c r="I411" s="131"/>
      <c r="J411" s="246"/>
      <c r="K411" s="47"/>
    </row>
    <row r="412" spans="1:11" s="227" customFormat="1" ht="15" customHeight="1" x14ac:dyDescent="0.25">
      <c r="A412" s="160"/>
      <c r="B412" s="194" t="s">
        <v>366</v>
      </c>
      <c r="C412" s="131"/>
      <c r="D412" s="219">
        <v>4.8</v>
      </c>
      <c r="E412" s="46">
        <v>4.8</v>
      </c>
      <c r="F412" s="194"/>
      <c r="G412" s="47"/>
      <c r="H412" s="194"/>
      <c r="I412" s="131"/>
      <c r="J412" s="246"/>
      <c r="K412" s="47"/>
    </row>
    <row r="413" spans="1:11" s="227" customFormat="1" ht="15" customHeight="1" x14ac:dyDescent="0.25">
      <c r="A413" s="160"/>
      <c r="B413" s="194" t="s">
        <v>38</v>
      </c>
      <c r="C413" s="131"/>
      <c r="D413" s="219"/>
      <c r="E413" s="46">
        <v>84</v>
      </c>
      <c r="F413" s="194"/>
      <c r="G413" s="47"/>
      <c r="H413" s="194"/>
      <c r="I413" s="131"/>
      <c r="J413" s="246"/>
      <c r="K413" s="47"/>
    </row>
    <row r="414" spans="1:11" s="227" customFormat="1" ht="15" customHeight="1" x14ac:dyDescent="0.25">
      <c r="A414" s="160"/>
      <c r="B414" s="194" t="s">
        <v>107</v>
      </c>
      <c r="C414" s="131"/>
      <c r="D414" s="219">
        <v>2</v>
      </c>
      <c r="E414" s="46">
        <v>2</v>
      </c>
      <c r="F414" s="194"/>
      <c r="G414" s="47"/>
      <c r="H414" s="194"/>
      <c r="I414" s="131"/>
      <c r="J414" s="246"/>
      <c r="K414" s="47"/>
    </row>
    <row r="415" spans="1:11" s="227" customFormat="1" ht="21.75" customHeight="1" x14ac:dyDescent="0.25">
      <c r="A415" s="100" t="s">
        <v>273</v>
      </c>
      <c r="B415" s="222"/>
      <c r="C415" s="28">
        <v>150</v>
      </c>
      <c r="D415" s="217"/>
      <c r="E415" s="26"/>
      <c r="F415" s="224">
        <v>2.5285714285714285</v>
      </c>
      <c r="G415" s="223">
        <v>15.7</v>
      </c>
      <c r="H415" s="224">
        <v>12.285714285714285</v>
      </c>
      <c r="I415" s="223">
        <v>202.85714285714286</v>
      </c>
      <c r="J415" s="224">
        <v>17.87</v>
      </c>
      <c r="K415" s="229" t="s">
        <v>307</v>
      </c>
    </row>
    <row r="416" spans="1:11" s="227" customFormat="1" ht="15" customHeight="1" x14ac:dyDescent="0.25">
      <c r="A416" s="100"/>
      <c r="B416" s="222" t="s">
        <v>108</v>
      </c>
      <c r="C416" s="226"/>
      <c r="D416" s="224">
        <v>66.5</v>
      </c>
      <c r="E416" s="223">
        <v>50</v>
      </c>
      <c r="F416" s="217"/>
      <c r="G416" s="26"/>
      <c r="H416" s="217"/>
      <c r="I416" s="26"/>
      <c r="J416" s="217"/>
      <c r="K416" s="229"/>
    </row>
    <row r="417" spans="1:11" s="227" customFormat="1" ht="15" customHeight="1" x14ac:dyDescent="0.25">
      <c r="A417" s="100"/>
      <c r="B417" s="222" t="s">
        <v>66</v>
      </c>
      <c r="C417" s="226"/>
      <c r="D417" s="224">
        <v>30</v>
      </c>
      <c r="E417" s="223">
        <v>24</v>
      </c>
      <c r="F417" s="217"/>
      <c r="G417" s="26"/>
      <c r="H417" s="217"/>
      <c r="I417" s="26"/>
      <c r="J417" s="217"/>
      <c r="K417" s="229"/>
    </row>
    <row r="418" spans="1:11" s="227" customFormat="1" ht="15" customHeight="1" x14ac:dyDescent="0.25">
      <c r="A418" s="100"/>
      <c r="B418" s="222" t="s">
        <v>269</v>
      </c>
      <c r="C418" s="226"/>
      <c r="D418" s="224"/>
      <c r="E418" s="223">
        <v>22</v>
      </c>
      <c r="F418" s="217"/>
      <c r="G418" s="26"/>
      <c r="H418" s="217"/>
      <c r="I418" s="26"/>
      <c r="J418" s="217"/>
      <c r="K418" s="229"/>
    </row>
    <row r="419" spans="1:11" s="227" customFormat="1" ht="15" customHeight="1" x14ac:dyDescent="0.25">
      <c r="A419" s="100"/>
      <c r="B419" s="222" t="s">
        <v>31</v>
      </c>
      <c r="C419" s="226"/>
      <c r="D419" s="224">
        <v>24</v>
      </c>
      <c r="E419" s="223">
        <v>20</v>
      </c>
      <c r="F419" s="217"/>
      <c r="G419" s="26"/>
      <c r="H419" s="217"/>
      <c r="I419" s="26"/>
      <c r="J419" s="217"/>
      <c r="K419" s="229"/>
    </row>
    <row r="420" spans="1:11" s="227" customFormat="1" ht="15" customHeight="1" x14ac:dyDescent="0.25">
      <c r="A420" s="100"/>
      <c r="B420" s="222" t="s">
        <v>122</v>
      </c>
      <c r="C420" s="226"/>
      <c r="D420" s="224"/>
      <c r="E420" s="223">
        <v>16</v>
      </c>
      <c r="F420" s="217"/>
      <c r="G420" s="26"/>
      <c r="H420" s="217"/>
      <c r="I420" s="26"/>
      <c r="J420" s="217"/>
      <c r="K420" s="229"/>
    </row>
    <row r="421" spans="1:11" s="227" customFormat="1" ht="15" customHeight="1" x14ac:dyDescent="0.25">
      <c r="A421" s="100"/>
      <c r="B421" s="222" t="s">
        <v>151</v>
      </c>
      <c r="C421" s="226"/>
      <c r="D421" s="224">
        <v>41</v>
      </c>
      <c r="E421" s="223">
        <v>32.75</v>
      </c>
      <c r="F421" s="217"/>
      <c r="G421" s="26"/>
      <c r="H421" s="217"/>
      <c r="I421" s="26"/>
      <c r="J421" s="217"/>
      <c r="K421" s="229"/>
    </row>
    <row r="422" spans="1:11" s="227" customFormat="1" ht="15" customHeight="1" x14ac:dyDescent="0.25">
      <c r="A422" s="100"/>
      <c r="B422" s="222" t="s">
        <v>270</v>
      </c>
      <c r="C422" s="226"/>
      <c r="D422" s="217"/>
      <c r="E422" s="223">
        <v>30</v>
      </c>
      <c r="F422" s="217"/>
      <c r="G422" s="26"/>
      <c r="H422" s="217"/>
      <c r="I422" s="26"/>
      <c r="J422" s="217"/>
      <c r="K422" s="229"/>
    </row>
    <row r="423" spans="1:11" s="227" customFormat="1" ht="15" customHeight="1" x14ac:dyDescent="0.25">
      <c r="A423" s="100"/>
      <c r="B423" s="222" t="s">
        <v>167</v>
      </c>
      <c r="C423" s="226"/>
      <c r="D423" s="224">
        <v>0.75</v>
      </c>
      <c r="E423" s="223">
        <v>0.75</v>
      </c>
      <c r="F423" s="217"/>
      <c r="G423" s="26"/>
      <c r="H423" s="217"/>
      <c r="I423" s="26"/>
      <c r="J423" s="217"/>
      <c r="K423" s="229"/>
    </row>
    <row r="424" spans="1:11" s="227" customFormat="1" ht="15" customHeight="1" x14ac:dyDescent="0.25">
      <c r="A424" s="100"/>
      <c r="B424" s="222" t="s">
        <v>36</v>
      </c>
      <c r="C424" s="226"/>
      <c r="D424" s="224">
        <v>5</v>
      </c>
      <c r="E424" s="223">
        <v>5</v>
      </c>
      <c r="F424" s="217"/>
      <c r="G424" s="26"/>
      <c r="H424" s="217"/>
      <c r="I424" s="26"/>
      <c r="J424" s="217"/>
      <c r="K424" s="229"/>
    </row>
    <row r="425" spans="1:11" ht="31.5" x14ac:dyDescent="0.25">
      <c r="A425" s="100"/>
      <c r="B425" s="222" t="s">
        <v>271</v>
      </c>
      <c r="C425" s="226"/>
      <c r="D425" s="224"/>
      <c r="E425" s="223"/>
      <c r="F425" s="217"/>
      <c r="G425" s="26"/>
      <c r="H425" s="217"/>
      <c r="I425" s="26"/>
      <c r="J425" s="217"/>
      <c r="K425" s="229" t="s">
        <v>308</v>
      </c>
    </row>
    <row r="426" spans="1:11" x14ac:dyDescent="0.25">
      <c r="A426" s="100"/>
      <c r="B426" s="222" t="s">
        <v>51</v>
      </c>
      <c r="C426" s="226"/>
      <c r="D426" s="224">
        <v>40</v>
      </c>
      <c r="E426" s="223">
        <v>40</v>
      </c>
      <c r="F426" s="217"/>
      <c r="G426" s="26"/>
      <c r="H426" s="217"/>
      <c r="I426" s="26"/>
      <c r="J426" s="217"/>
      <c r="K426" s="229"/>
    </row>
    <row r="427" spans="1:11" x14ac:dyDescent="0.25">
      <c r="A427" s="100"/>
      <c r="B427" s="222" t="s">
        <v>22</v>
      </c>
      <c r="C427" s="226"/>
      <c r="D427" s="224">
        <v>1.8</v>
      </c>
      <c r="E427" s="223">
        <v>1.8</v>
      </c>
      <c r="F427" s="217"/>
      <c r="G427" s="26"/>
      <c r="H427" s="217"/>
      <c r="I427" s="26"/>
      <c r="J427" s="217"/>
      <c r="K427" s="229"/>
    </row>
    <row r="428" spans="1:11" x14ac:dyDescent="0.25">
      <c r="A428" s="100"/>
      <c r="B428" s="222" t="s">
        <v>40</v>
      </c>
      <c r="C428" s="226"/>
      <c r="D428" s="224">
        <v>1.8</v>
      </c>
      <c r="E428" s="223">
        <v>1.8</v>
      </c>
      <c r="F428" s="217"/>
      <c r="G428" s="26"/>
      <c r="H428" s="217"/>
      <c r="I428" s="26"/>
      <c r="J428" s="217"/>
      <c r="K428" s="229"/>
    </row>
    <row r="429" spans="1:11" x14ac:dyDescent="0.25">
      <c r="A429" s="100"/>
      <c r="B429" s="222" t="s">
        <v>35</v>
      </c>
      <c r="C429" s="226"/>
      <c r="D429" s="224">
        <v>3</v>
      </c>
      <c r="E429" s="223">
        <v>2.4</v>
      </c>
      <c r="F429" s="217"/>
      <c r="G429" s="26"/>
      <c r="H429" s="217"/>
      <c r="I429" s="26"/>
      <c r="J429" s="217"/>
      <c r="K429" s="229"/>
    </row>
    <row r="430" spans="1:11" x14ac:dyDescent="0.25">
      <c r="A430" s="100"/>
      <c r="B430" s="222" t="s">
        <v>31</v>
      </c>
      <c r="C430" s="226"/>
      <c r="D430" s="224">
        <v>1.44</v>
      </c>
      <c r="E430" s="223">
        <v>1.2</v>
      </c>
      <c r="F430" s="217"/>
      <c r="G430" s="26"/>
      <c r="H430" s="217"/>
      <c r="I430" s="26"/>
      <c r="J430" s="217"/>
      <c r="K430" s="229"/>
    </row>
    <row r="431" spans="1:11" x14ac:dyDescent="0.25">
      <c r="A431" s="100"/>
      <c r="B431" s="222" t="s">
        <v>117</v>
      </c>
      <c r="C431" s="226"/>
      <c r="D431" s="224">
        <v>2.4</v>
      </c>
      <c r="E431" s="223">
        <v>2.4</v>
      </c>
      <c r="F431" s="217"/>
      <c r="G431" s="26"/>
      <c r="H431" s="217"/>
      <c r="I431" s="26"/>
      <c r="J431" s="217"/>
      <c r="K431" s="229"/>
    </row>
    <row r="432" spans="1:11" x14ac:dyDescent="0.25">
      <c r="A432" s="100"/>
      <c r="B432" s="222" t="s">
        <v>22</v>
      </c>
      <c r="C432" s="226"/>
      <c r="D432" s="224">
        <v>0.6</v>
      </c>
      <c r="E432" s="223">
        <v>0.6</v>
      </c>
      <c r="F432" s="217"/>
      <c r="G432" s="26"/>
      <c r="H432" s="217"/>
      <c r="I432" s="26"/>
      <c r="J432" s="217"/>
      <c r="K432" s="229"/>
    </row>
    <row r="433" spans="1:11" x14ac:dyDescent="0.25">
      <c r="A433" s="100"/>
      <c r="B433" s="222" t="s">
        <v>48</v>
      </c>
      <c r="C433" s="226"/>
      <c r="D433" s="224">
        <v>0.4</v>
      </c>
      <c r="E433" s="223">
        <v>0.4</v>
      </c>
      <c r="F433" s="217"/>
      <c r="G433" s="26"/>
      <c r="H433" s="217"/>
      <c r="I433" s="26"/>
      <c r="J433" s="217"/>
      <c r="K433" s="229"/>
    </row>
    <row r="434" spans="1:11" x14ac:dyDescent="0.25">
      <c r="A434" s="100"/>
      <c r="B434" s="222" t="s">
        <v>167</v>
      </c>
      <c r="C434" s="226"/>
      <c r="D434" s="224">
        <v>0.4</v>
      </c>
      <c r="E434" s="223">
        <v>0.4</v>
      </c>
      <c r="F434" s="217"/>
      <c r="G434" s="26"/>
      <c r="H434" s="217"/>
      <c r="I434" s="26"/>
      <c r="J434" s="217"/>
      <c r="K434" s="229"/>
    </row>
    <row r="435" spans="1:11" x14ac:dyDescent="0.25">
      <c r="A435" s="100"/>
      <c r="B435" s="222" t="s">
        <v>272</v>
      </c>
      <c r="C435" s="226"/>
      <c r="D435" s="224"/>
      <c r="E435" s="223">
        <v>40</v>
      </c>
      <c r="F435" s="217"/>
      <c r="G435" s="26"/>
      <c r="H435" s="217"/>
      <c r="I435" s="26"/>
      <c r="J435" s="217"/>
      <c r="K435" s="229"/>
    </row>
    <row r="436" spans="1:11" x14ac:dyDescent="0.25">
      <c r="A436" s="100"/>
      <c r="B436" s="222" t="s">
        <v>274</v>
      </c>
      <c r="C436" s="226"/>
      <c r="D436" s="224"/>
      <c r="E436" s="223">
        <v>150</v>
      </c>
      <c r="F436" s="217"/>
      <c r="G436" s="26"/>
      <c r="H436" s="217"/>
      <c r="I436" s="26"/>
      <c r="J436" s="217"/>
      <c r="K436" s="229"/>
    </row>
    <row r="437" spans="1:11" ht="31.5" x14ac:dyDescent="0.25">
      <c r="A437" s="100" t="s">
        <v>244</v>
      </c>
      <c r="B437" s="222"/>
      <c r="C437" s="43">
        <v>180</v>
      </c>
      <c r="D437" s="224"/>
      <c r="E437" s="223"/>
      <c r="F437" s="224">
        <v>0.4</v>
      </c>
      <c r="G437" s="223">
        <v>1.7999999999999999E-2</v>
      </c>
      <c r="H437" s="224">
        <v>16.600000000000001</v>
      </c>
      <c r="I437" s="223">
        <v>68.2</v>
      </c>
      <c r="J437" s="224">
        <v>2.44</v>
      </c>
      <c r="K437" s="226" t="s">
        <v>250</v>
      </c>
    </row>
    <row r="438" spans="1:11" x14ac:dyDescent="0.25">
      <c r="A438" s="100"/>
      <c r="B438" s="222" t="s">
        <v>245</v>
      </c>
      <c r="C438" s="43"/>
      <c r="D438" s="224">
        <v>18.399999999999999</v>
      </c>
      <c r="E438" s="223">
        <v>18</v>
      </c>
      <c r="F438" s="224"/>
      <c r="G438" s="223"/>
      <c r="H438" s="224"/>
      <c r="I438" s="223"/>
      <c r="J438" s="224"/>
      <c r="K438" s="226"/>
    </row>
    <row r="439" spans="1:11" x14ac:dyDescent="0.25">
      <c r="A439" s="100"/>
      <c r="B439" s="222" t="s">
        <v>21</v>
      </c>
      <c r="C439" s="43"/>
      <c r="D439" s="224">
        <v>6</v>
      </c>
      <c r="E439" s="223">
        <v>6</v>
      </c>
      <c r="F439" s="224"/>
      <c r="G439" s="223"/>
      <c r="H439" s="224"/>
      <c r="I439" s="223"/>
      <c r="J439" s="224"/>
      <c r="K439" s="226"/>
    </row>
    <row r="440" spans="1:11" x14ac:dyDescent="0.25">
      <c r="A440" s="100"/>
      <c r="B440" s="222" t="s">
        <v>51</v>
      </c>
      <c r="C440" s="43"/>
      <c r="D440" s="224">
        <v>183</v>
      </c>
      <c r="E440" s="223">
        <v>183</v>
      </c>
      <c r="F440" s="224"/>
      <c r="G440" s="223"/>
      <c r="H440" s="224"/>
      <c r="I440" s="223"/>
      <c r="J440" s="224"/>
      <c r="K440" s="226"/>
    </row>
    <row r="441" spans="1:11" x14ac:dyDescent="0.25">
      <c r="A441" s="100"/>
      <c r="B441" s="222" t="s">
        <v>20</v>
      </c>
      <c r="C441" s="28"/>
      <c r="D441" s="224">
        <v>183</v>
      </c>
      <c r="E441" s="223">
        <v>183</v>
      </c>
      <c r="F441" s="214"/>
      <c r="G441" s="28"/>
      <c r="H441" s="214"/>
      <c r="I441" s="49"/>
      <c r="J441" s="214"/>
      <c r="K441" s="226"/>
    </row>
    <row r="442" spans="1:11" x14ac:dyDescent="0.25">
      <c r="A442" s="100"/>
      <c r="B442" s="222" t="s">
        <v>48</v>
      </c>
      <c r="C442" s="28"/>
      <c r="D442" s="224">
        <v>6</v>
      </c>
      <c r="E442" s="223">
        <v>6</v>
      </c>
      <c r="F442" s="214"/>
      <c r="G442" s="28"/>
      <c r="H442" s="214"/>
      <c r="I442" s="49"/>
      <c r="J442" s="214"/>
      <c r="K442" s="226"/>
    </row>
    <row r="443" spans="1:11" s="227" customFormat="1" ht="45" x14ac:dyDescent="0.25">
      <c r="A443" s="113" t="s">
        <v>144</v>
      </c>
      <c r="B443" s="193"/>
      <c r="C443" s="200">
        <v>30</v>
      </c>
      <c r="D443" s="219">
        <v>30</v>
      </c>
      <c r="E443" s="46">
        <v>30</v>
      </c>
      <c r="F443" s="46">
        <v>2.2800000000000002</v>
      </c>
      <c r="G443" s="46">
        <v>0.24000000000000002</v>
      </c>
      <c r="H443" s="219">
        <v>14.759999999999998</v>
      </c>
      <c r="I443" s="46">
        <v>70.5</v>
      </c>
      <c r="J443" s="219">
        <v>0</v>
      </c>
      <c r="K443" s="47" t="s">
        <v>295</v>
      </c>
    </row>
    <row r="444" spans="1:11" ht="48" thickBot="1" x14ac:dyDescent="0.3">
      <c r="A444" s="452" t="s">
        <v>166</v>
      </c>
      <c r="B444" s="236"/>
      <c r="C444" s="237">
        <v>45</v>
      </c>
      <c r="D444" s="205">
        <v>45</v>
      </c>
      <c r="E444" s="127">
        <v>45</v>
      </c>
      <c r="F444" s="205">
        <v>2.9729729729729724</v>
      </c>
      <c r="G444" s="127">
        <v>0.54054054054054046</v>
      </c>
      <c r="H444" s="205">
        <v>17.837837837837839</v>
      </c>
      <c r="I444" s="127">
        <v>89.189189189189179</v>
      </c>
      <c r="J444" s="205"/>
      <c r="K444" s="238" t="s">
        <v>300</v>
      </c>
    </row>
    <row r="445" spans="1:11" s="37" customFormat="1" ht="16.5" thickBot="1" x14ac:dyDescent="0.3">
      <c r="A445" s="207" t="s">
        <v>28</v>
      </c>
      <c r="B445" s="31"/>
      <c r="C445" s="181">
        <f>C385+190+C404+C415+C437+C443+C444</f>
        <v>725</v>
      </c>
      <c r="D445" s="63"/>
      <c r="E445" s="34"/>
      <c r="F445" s="1">
        <f>SUM(F384:F444)</f>
        <v>22.9790444015444</v>
      </c>
      <c r="G445" s="1">
        <f t="shared" ref="G445:J445" si="5">SUM(G384:G444)</f>
        <v>28.81524054054054</v>
      </c>
      <c r="H445" s="1">
        <f t="shared" si="5"/>
        <v>88.303252123552127</v>
      </c>
      <c r="I445" s="1">
        <f t="shared" si="5"/>
        <v>717.91633204633206</v>
      </c>
      <c r="J445" s="1">
        <f t="shared" si="5"/>
        <v>27.490000000000002</v>
      </c>
      <c r="K445" s="36"/>
    </row>
    <row r="446" spans="1:11" ht="21" customHeight="1" x14ac:dyDescent="0.25">
      <c r="A446" s="433"/>
      <c r="B446" s="413" t="s">
        <v>202</v>
      </c>
      <c r="C446" s="78"/>
      <c r="D446" s="240"/>
      <c r="E446" s="78"/>
      <c r="F446" s="240"/>
      <c r="G446" s="78"/>
      <c r="H446" s="240"/>
      <c r="I446" s="78"/>
      <c r="J446" s="398"/>
      <c r="K446" s="18"/>
    </row>
    <row r="447" spans="1:11" s="227" customFormat="1" ht="21" customHeight="1" x14ac:dyDescent="0.25">
      <c r="A447" s="100" t="s">
        <v>123</v>
      </c>
      <c r="B447" s="222"/>
      <c r="C447" s="28">
        <v>180</v>
      </c>
      <c r="D447" s="224"/>
      <c r="E447" s="223"/>
      <c r="F447" s="61">
        <v>5.22</v>
      </c>
      <c r="G447" s="72">
        <v>4.5</v>
      </c>
      <c r="H447" s="61">
        <v>7.56</v>
      </c>
      <c r="I447" s="61">
        <v>92</v>
      </c>
      <c r="J447" s="73">
        <v>0.45</v>
      </c>
      <c r="K447" s="226" t="s">
        <v>113</v>
      </c>
    </row>
    <row r="448" spans="1:11" s="227" customFormat="1" ht="34.5" customHeight="1" x14ac:dyDescent="0.25">
      <c r="A448" s="100" t="s">
        <v>407</v>
      </c>
      <c r="B448" s="221" t="s">
        <v>129</v>
      </c>
      <c r="C448" s="28"/>
      <c r="D448" s="224">
        <v>185</v>
      </c>
      <c r="E448" s="223">
        <v>180</v>
      </c>
      <c r="F448" s="224"/>
      <c r="G448" s="223"/>
      <c r="H448" s="224"/>
      <c r="I448" s="223"/>
      <c r="J448" s="224"/>
      <c r="K448" s="226"/>
    </row>
    <row r="449" spans="1:11" s="227" customFormat="1" ht="28.5" customHeight="1" x14ac:dyDescent="0.25">
      <c r="A449" s="113" t="s">
        <v>153</v>
      </c>
      <c r="B449" s="193" t="s">
        <v>371</v>
      </c>
      <c r="C449" s="176">
        <v>20</v>
      </c>
      <c r="D449" s="46">
        <v>20</v>
      </c>
      <c r="E449" s="128">
        <v>20</v>
      </c>
      <c r="F449" s="219">
        <v>2.1800000000000002</v>
      </c>
      <c r="G449" s="46">
        <v>0.26</v>
      </c>
      <c r="H449" s="219">
        <v>13.76</v>
      </c>
      <c r="I449" s="46">
        <v>66.2</v>
      </c>
      <c r="J449" s="219"/>
      <c r="K449" s="234" t="s">
        <v>372</v>
      </c>
    </row>
    <row r="450" spans="1:11" s="227" customFormat="1" ht="21" customHeight="1" x14ac:dyDescent="0.25">
      <c r="A450" s="100" t="s">
        <v>367</v>
      </c>
      <c r="B450" s="413"/>
      <c r="C450" s="59" t="s">
        <v>83</v>
      </c>
      <c r="D450" s="240"/>
      <c r="E450" s="61"/>
      <c r="F450" s="240">
        <v>9.75</v>
      </c>
      <c r="G450" s="61">
        <v>4.95</v>
      </c>
      <c r="H450" s="240">
        <v>3.8</v>
      </c>
      <c r="I450" s="61">
        <v>105</v>
      </c>
      <c r="J450" s="240">
        <v>3.75</v>
      </c>
      <c r="K450" s="220" t="s">
        <v>368</v>
      </c>
    </row>
    <row r="451" spans="1:11" s="227" customFormat="1" ht="21" customHeight="1" x14ac:dyDescent="0.25">
      <c r="A451" s="100"/>
      <c r="B451" s="239" t="s">
        <v>369</v>
      </c>
      <c r="C451" s="59"/>
      <c r="D451" s="240">
        <v>86.3</v>
      </c>
      <c r="E451" s="61">
        <v>63</v>
      </c>
      <c r="F451" s="240"/>
      <c r="G451" s="61"/>
      <c r="H451" s="240"/>
      <c r="I451" s="61"/>
      <c r="J451" s="240"/>
      <c r="K451" s="220"/>
    </row>
    <row r="452" spans="1:11" s="227" customFormat="1" ht="21" customHeight="1" x14ac:dyDescent="0.25">
      <c r="A452" s="100"/>
      <c r="B452" s="239" t="s">
        <v>111</v>
      </c>
      <c r="C452" s="59"/>
      <c r="D452" s="240">
        <v>10</v>
      </c>
      <c r="E452" s="61">
        <v>10</v>
      </c>
      <c r="F452" s="240"/>
      <c r="G452" s="61"/>
      <c r="H452" s="240"/>
      <c r="I452" s="61"/>
      <c r="J452" s="240"/>
      <c r="K452" s="220"/>
    </row>
    <row r="453" spans="1:11" s="227" customFormat="1" ht="21" customHeight="1" x14ac:dyDescent="0.25">
      <c r="A453" s="100"/>
      <c r="B453" s="239" t="s">
        <v>66</v>
      </c>
      <c r="C453" s="59"/>
      <c r="D453" s="240">
        <v>12.5</v>
      </c>
      <c r="E453" s="61">
        <v>10</v>
      </c>
      <c r="F453" s="240"/>
      <c r="G453" s="61"/>
      <c r="H453" s="240"/>
      <c r="I453" s="61"/>
      <c r="J453" s="240"/>
      <c r="K453" s="220"/>
    </row>
    <row r="454" spans="1:11" s="227" customFormat="1" ht="21" customHeight="1" x14ac:dyDescent="0.25">
      <c r="A454" s="100"/>
      <c r="B454" s="239" t="s">
        <v>117</v>
      </c>
      <c r="C454" s="59"/>
      <c r="D454" s="240">
        <v>2</v>
      </c>
      <c r="E454" s="61">
        <v>2</v>
      </c>
      <c r="F454" s="240"/>
      <c r="G454" s="61"/>
      <c r="H454" s="240"/>
      <c r="I454" s="61"/>
      <c r="J454" s="240"/>
      <c r="K454" s="220"/>
    </row>
    <row r="455" spans="1:11" s="227" customFormat="1" ht="31.5" customHeight="1" x14ac:dyDescent="0.25">
      <c r="A455" s="100"/>
      <c r="B455" s="239" t="s">
        <v>86</v>
      </c>
      <c r="C455" s="59"/>
      <c r="D455" s="240">
        <v>6</v>
      </c>
      <c r="E455" s="61">
        <v>5</v>
      </c>
      <c r="F455" s="240"/>
      <c r="G455" s="61"/>
      <c r="H455" s="240"/>
      <c r="I455" s="61"/>
      <c r="J455" s="240"/>
      <c r="K455" s="220"/>
    </row>
    <row r="456" spans="1:11" s="227" customFormat="1" ht="17.25" customHeight="1" x14ac:dyDescent="0.25">
      <c r="A456" s="100"/>
      <c r="B456" s="239" t="s">
        <v>107</v>
      </c>
      <c r="C456" s="59"/>
      <c r="D456" s="240">
        <v>2.5</v>
      </c>
      <c r="E456" s="61">
        <v>2.5</v>
      </c>
      <c r="F456" s="240"/>
      <c r="G456" s="61"/>
      <c r="H456" s="240"/>
      <c r="I456" s="61"/>
      <c r="J456" s="240"/>
      <c r="K456" s="220"/>
    </row>
    <row r="457" spans="1:11" s="227" customFormat="1" ht="17.25" customHeight="1" x14ac:dyDescent="0.25">
      <c r="A457" s="100"/>
      <c r="B457" s="239" t="s">
        <v>370</v>
      </c>
      <c r="C457" s="59"/>
      <c r="D457" s="240">
        <v>0.2</v>
      </c>
      <c r="E457" s="61">
        <v>0.2</v>
      </c>
      <c r="F457" s="240"/>
      <c r="G457" s="61"/>
      <c r="H457" s="240"/>
      <c r="I457" s="61"/>
      <c r="J457" s="240"/>
      <c r="K457" s="220"/>
    </row>
    <row r="458" spans="1:11" ht="39.75" customHeight="1" x14ac:dyDescent="0.25">
      <c r="A458" s="113" t="s">
        <v>185</v>
      </c>
      <c r="B458" s="193"/>
      <c r="C458" s="200" t="s">
        <v>221</v>
      </c>
      <c r="D458" s="219"/>
      <c r="E458" s="46"/>
      <c r="F458" s="219">
        <v>3.1428090909090911</v>
      </c>
      <c r="G458" s="46">
        <v>5.4628363636363639</v>
      </c>
      <c r="H458" s="219">
        <v>32.560627272727274</v>
      </c>
      <c r="I458" s="45">
        <v>192.01000000000002</v>
      </c>
      <c r="J458" s="175"/>
      <c r="K458" s="244" t="s">
        <v>175</v>
      </c>
    </row>
    <row r="459" spans="1:11" ht="17.25" customHeight="1" x14ac:dyDescent="0.25">
      <c r="A459" s="113"/>
      <c r="B459" s="411" t="s">
        <v>17</v>
      </c>
      <c r="C459" s="200"/>
      <c r="D459" s="219">
        <v>46.8</v>
      </c>
      <c r="E459" s="46">
        <v>46.8</v>
      </c>
      <c r="F459" s="219"/>
      <c r="G459" s="46"/>
      <c r="H459" s="219"/>
      <c r="I459" s="45"/>
      <c r="J459" s="175"/>
      <c r="K459" s="244"/>
    </row>
    <row r="460" spans="1:11" ht="21" customHeight="1" x14ac:dyDescent="0.25">
      <c r="A460" s="113"/>
      <c r="B460" s="411" t="s">
        <v>152</v>
      </c>
      <c r="C460" s="200"/>
      <c r="D460" s="219">
        <v>0.6</v>
      </c>
      <c r="E460" s="46">
        <v>0.6</v>
      </c>
      <c r="F460" s="219"/>
      <c r="G460" s="46"/>
      <c r="H460" s="219"/>
      <c r="I460" s="45"/>
      <c r="J460" s="175"/>
      <c r="K460" s="244"/>
    </row>
    <row r="461" spans="1:11" ht="18" customHeight="1" x14ac:dyDescent="0.25">
      <c r="A461" s="113"/>
      <c r="B461" s="411" t="s">
        <v>140</v>
      </c>
      <c r="C461" s="200"/>
      <c r="D461" s="219">
        <v>281.7</v>
      </c>
      <c r="E461" s="46">
        <v>281.7</v>
      </c>
      <c r="F461" s="219"/>
      <c r="G461" s="46"/>
      <c r="H461" s="219"/>
      <c r="I461" s="45"/>
      <c r="J461" s="175"/>
      <c r="K461" s="244"/>
    </row>
    <row r="462" spans="1:11" ht="18" customHeight="1" x14ac:dyDescent="0.25">
      <c r="A462" s="113"/>
      <c r="B462" s="411" t="s">
        <v>22</v>
      </c>
      <c r="C462" s="200"/>
      <c r="D462" s="219">
        <v>2</v>
      </c>
      <c r="E462" s="46">
        <v>2</v>
      </c>
      <c r="F462" s="219"/>
      <c r="G462" s="46"/>
      <c r="H462" s="219"/>
      <c r="I462" s="45"/>
      <c r="J462" s="175"/>
      <c r="K462" s="244"/>
    </row>
    <row r="463" spans="1:11" ht="18" customHeight="1" x14ac:dyDescent="0.25">
      <c r="A463" s="113" t="s">
        <v>144</v>
      </c>
      <c r="B463" s="193"/>
      <c r="C463" s="200">
        <v>30</v>
      </c>
      <c r="D463" s="219">
        <v>30</v>
      </c>
      <c r="E463" s="46">
        <v>30</v>
      </c>
      <c r="F463" s="46">
        <v>2.2800000000000002</v>
      </c>
      <c r="G463" s="46">
        <v>0.24000000000000002</v>
      </c>
      <c r="H463" s="219">
        <v>14.759999999999998</v>
      </c>
      <c r="I463" s="46">
        <v>70.5</v>
      </c>
      <c r="J463" s="219">
        <v>0</v>
      </c>
      <c r="K463" s="47" t="s">
        <v>295</v>
      </c>
    </row>
    <row r="464" spans="1:11" ht="30" x14ac:dyDescent="0.25">
      <c r="A464" s="100" t="s">
        <v>61</v>
      </c>
      <c r="B464" s="222"/>
      <c r="C464" s="223" t="s">
        <v>198</v>
      </c>
      <c r="D464" s="224"/>
      <c r="E464" s="223"/>
      <c r="F464" s="224">
        <v>0.13</v>
      </c>
      <c r="G464" s="223">
        <v>0.03</v>
      </c>
      <c r="H464" s="224">
        <v>6.2251798561151066</v>
      </c>
      <c r="I464" s="223">
        <v>26.48</v>
      </c>
      <c r="J464" s="224">
        <v>2.83</v>
      </c>
      <c r="K464" s="47" t="s">
        <v>302</v>
      </c>
    </row>
    <row r="465" spans="1:11" x14ac:dyDescent="0.25">
      <c r="A465" s="100"/>
      <c r="B465" s="222" t="s">
        <v>165</v>
      </c>
      <c r="C465" s="28"/>
      <c r="D465" s="224">
        <v>0.45</v>
      </c>
      <c r="E465" s="223">
        <v>0.45</v>
      </c>
      <c r="F465" s="224"/>
      <c r="G465" s="223"/>
      <c r="H465" s="224"/>
      <c r="I465" s="223"/>
      <c r="J465" s="224"/>
      <c r="K465" s="226"/>
    </row>
    <row r="466" spans="1:11" x14ac:dyDescent="0.25">
      <c r="A466" s="100"/>
      <c r="B466" s="222" t="s">
        <v>21</v>
      </c>
      <c r="C466" s="28"/>
      <c r="D466" s="224">
        <v>6</v>
      </c>
      <c r="E466" s="223">
        <v>6</v>
      </c>
      <c r="F466" s="224"/>
      <c r="G466" s="223"/>
      <c r="H466" s="224"/>
      <c r="I466" s="223"/>
      <c r="J466" s="224"/>
      <c r="K466" s="226"/>
    </row>
    <row r="467" spans="1:11" x14ac:dyDescent="0.25">
      <c r="A467" s="100"/>
      <c r="B467" s="222" t="s">
        <v>62</v>
      </c>
      <c r="C467" s="28"/>
      <c r="D467" s="224">
        <v>8</v>
      </c>
      <c r="E467" s="223">
        <v>7</v>
      </c>
      <c r="F467" s="224"/>
      <c r="G467" s="223"/>
      <c r="H467" s="224"/>
      <c r="I467" s="223"/>
      <c r="J467" s="224"/>
      <c r="K467" s="226"/>
    </row>
    <row r="468" spans="1:11" ht="16.5" thickBot="1" x14ac:dyDescent="0.3">
      <c r="A468" s="100"/>
      <c r="B468" s="222" t="s">
        <v>20</v>
      </c>
      <c r="C468" s="28"/>
      <c r="D468" s="224">
        <v>180</v>
      </c>
      <c r="E468" s="223">
        <v>180</v>
      </c>
      <c r="F468" s="224"/>
      <c r="G468" s="223"/>
      <c r="H468" s="224"/>
      <c r="I468" s="223"/>
      <c r="J468" s="224"/>
      <c r="K468" s="226"/>
    </row>
    <row r="469" spans="1:11" s="37" customFormat="1" ht="16.5" thickBot="1" x14ac:dyDescent="0.3">
      <c r="A469" s="450" t="s">
        <v>28</v>
      </c>
      <c r="B469" s="94"/>
      <c r="C469" s="82">
        <f>C447+C449+75+132+C463+193</f>
        <v>630</v>
      </c>
      <c r="D469" s="362"/>
      <c r="E469" s="366"/>
      <c r="F469" s="95">
        <f>SUM(F447:F468)</f>
        <v>22.702809090909088</v>
      </c>
      <c r="G469" s="95">
        <f>SUM(G447:G468)</f>
        <v>15.442836363636363</v>
      </c>
      <c r="H469" s="95">
        <f>SUM(H447:H468)</f>
        <v>78.665807128842388</v>
      </c>
      <c r="I469" s="95">
        <f>SUM(I447:I468)</f>
        <v>552.19000000000005</v>
      </c>
      <c r="J469" s="95">
        <f>SUM(J447:J468)</f>
        <v>7.03</v>
      </c>
      <c r="K469" s="36"/>
    </row>
    <row r="470" spans="1:11" s="37" customFormat="1" ht="16.5" thickBot="1" x14ac:dyDescent="0.3">
      <c r="A470" s="450" t="s">
        <v>49</v>
      </c>
      <c r="B470" s="104"/>
      <c r="C470" s="138">
        <f>C379+C383+C445+C469</f>
        <v>1878</v>
      </c>
      <c r="D470" s="95"/>
      <c r="E470" s="95"/>
      <c r="F470" s="95">
        <f>F379+F383+F445+F469</f>
        <v>55.234853492453482</v>
      </c>
      <c r="G470" s="95">
        <f>G379+G383+G445+G469</f>
        <v>55.806076904176905</v>
      </c>
      <c r="H470" s="95">
        <f>H379+H383+H445+H469</f>
        <v>245.17705925239454</v>
      </c>
      <c r="I470" s="95">
        <f>I379+I383+I445+I469</f>
        <v>1728.4763320463321</v>
      </c>
      <c r="J470" s="95">
        <f>J379+J383+J445+J469</f>
        <v>45.67</v>
      </c>
      <c r="K470" s="36"/>
    </row>
    <row r="471" spans="1:11" x14ac:dyDescent="0.25">
      <c r="A471" s="428"/>
      <c r="B471" s="2"/>
      <c r="C471" s="105"/>
      <c r="D471" s="105"/>
      <c r="E471" s="105"/>
      <c r="F471" s="105"/>
      <c r="G471" s="105"/>
      <c r="H471" s="105"/>
      <c r="I471" s="105"/>
      <c r="J471" s="105"/>
    </row>
    <row r="472" spans="1:11" x14ac:dyDescent="0.25">
      <c r="A472" s="428"/>
      <c r="B472" s="2"/>
      <c r="C472" s="105"/>
      <c r="D472" s="105"/>
      <c r="E472" s="105" t="s">
        <v>183</v>
      </c>
      <c r="F472" s="105"/>
      <c r="G472" s="105"/>
      <c r="H472" s="105"/>
      <c r="I472" s="105"/>
      <c r="J472" s="105"/>
    </row>
    <row r="473" spans="1:11" ht="16.5" thickBot="1" x14ac:dyDescent="0.3">
      <c r="A473" s="445" t="s">
        <v>176</v>
      </c>
      <c r="B473" s="106"/>
      <c r="C473" s="507"/>
      <c r="D473" s="507"/>
      <c r="E473" s="507"/>
      <c r="F473" s="507"/>
      <c r="G473" s="107"/>
      <c r="H473" s="107"/>
      <c r="I473" s="107"/>
      <c r="J473" s="107"/>
    </row>
    <row r="474" spans="1:11" ht="31.5" customHeight="1" thickBot="1" x14ac:dyDescent="0.3">
      <c r="A474" s="501" t="s">
        <v>257</v>
      </c>
      <c r="B474" s="503" t="s">
        <v>432</v>
      </c>
      <c r="C474" s="503" t="s">
        <v>428</v>
      </c>
      <c r="D474" s="201" t="s">
        <v>429</v>
      </c>
      <c r="E474" s="108" t="s">
        <v>430</v>
      </c>
      <c r="F474" s="496" t="s">
        <v>5</v>
      </c>
      <c r="G474" s="497"/>
      <c r="H474" s="498"/>
      <c r="I474" s="201" t="s">
        <v>431</v>
      </c>
      <c r="J474" s="201" t="s">
        <v>6</v>
      </c>
      <c r="K474" s="199" t="s">
        <v>7</v>
      </c>
    </row>
    <row r="475" spans="1:11" ht="16.5" thickBot="1" x14ac:dyDescent="0.3">
      <c r="A475" s="502"/>
      <c r="B475" s="504"/>
      <c r="C475" s="504"/>
      <c r="D475" s="283" t="s">
        <v>8</v>
      </c>
      <c r="E475" s="283" t="s">
        <v>9</v>
      </c>
      <c r="F475" s="283" t="s">
        <v>10</v>
      </c>
      <c r="G475" s="283" t="s">
        <v>11</v>
      </c>
      <c r="H475" s="285" t="s">
        <v>12</v>
      </c>
      <c r="I475" s="285" t="s">
        <v>13</v>
      </c>
      <c r="J475" s="285" t="s">
        <v>14</v>
      </c>
      <c r="K475" s="295"/>
    </row>
    <row r="476" spans="1:11" x14ac:dyDescent="0.25">
      <c r="A476" s="100"/>
      <c r="B476" s="208" t="s">
        <v>15</v>
      </c>
      <c r="C476" s="24"/>
      <c r="D476" s="224"/>
      <c r="E476" s="25"/>
      <c r="F476" s="217"/>
      <c r="G476" s="25"/>
      <c r="H476" s="217"/>
      <c r="I476" s="25"/>
      <c r="J476" s="68"/>
      <c r="K476" s="226"/>
    </row>
    <row r="477" spans="1:11" ht="47.25" x14ac:dyDescent="0.25">
      <c r="A477" s="113" t="s">
        <v>361</v>
      </c>
      <c r="B477" s="193"/>
      <c r="C477" s="200" t="s">
        <v>195</v>
      </c>
      <c r="D477" s="219"/>
      <c r="E477" s="46"/>
      <c r="F477" s="219">
        <v>8.1330000000000009</v>
      </c>
      <c r="G477" s="46">
        <v>7.335</v>
      </c>
      <c r="H477" s="219">
        <v>31.578000000000003</v>
      </c>
      <c r="I477" s="46">
        <v>225.9</v>
      </c>
      <c r="J477" s="219">
        <v>1.48</v>
      </c>
      <c r="K477" s="50" t="s">
        <v>359</v>
      </c>
    </row>
    <row r="478" spans="1:11" x14ac:dyDescent="0.25">
      <c r="A478" s="100"/>
      <c r="B478" s="194" t="s">
        <v>109</v>
      </c>
      <c r="C478" s="28"/>
      <c r="D478" s="224">
        <v>36</v>
      </c>
      <c r="E478" s="223">
        <v>36</v>
      </c>
      <c r="F478" s="224"/>
      <c r="G478" s="223"/>
      <c r="H478" s="224"/>
      <c r="I478" s="223"/>
      <c r="J478" s="224"/>
      <c r="K478" s="226"/>
    </row>
    <row r="479" spans="1:11" x14ac:dyDescent="0.25">
      <c r="A479" s="100"/>
      <c r="B479" s="222" t="s">
        <v>48</v>
      </c>
      <c r="C479" s="28"/>
      <c r="D479" s="224">
        <v>3.8</v>
      </c>
      <c r="E479" s="223">
        <v>3.8</v>
      </c>
      <c r="F479" s="224"/>
      <c r="G479" s="223"/>
      <c r="H479" s="224"/>
      <c r="I479" s="223"/>
      <c r="J479" s="224"/>
      <c r="K479" s="226"/>
    </row>
    <row r="480" spans="1:11" x14ac:dyDescent="0.25">
      <c r="A480" s="100"/>
      <c r="B480" s="222" t="s">
        <v>132</v>
      </c>
      <c r="C480" s="28"/>
      <c r="D480" s="224">
        <v>126</v>
      </c>
      <c r="E480" s="223">
        <v>126</v>
      </c>
      <c r="F480" s="224"/>
      <c r="G480" s="223"/>
      <c r="H480" s="224"/>
      <c r="I480" s="223"/>
      <c r="J480" s="224"/>
      <c r="K480" s="226"/>
    </row>
    <row r="481" spans="1:11" x14ac:dyDescent="0.25">
      <c r="A481" s="100"/>
      <c r="B481" s="222" t="s">
        <v>111</v>
      </c>
      <c r="C481" s="28"/>
      <c r="D481" s="224">
        <v>27</v>
      </c>
      <c r="E481" s="223">
        <v>27</v>
      </c>
      <c r="F481" s="224"/>
      <c r="G481" s="223"/>
      <c r="H481" s="224"/>
      <c r="I481" s="223"/>
      <c r="J481" s="224"/>
      <c r="K481" s="226"/>
    </row>
    <row r="482" spans="1:11" s="227" customFormat="1" x14ac:dyDescent="0.25">
      <c r="A482" s="100"/>
      <c r="B482" s="222" t="s">
        <v>45</v>
      </c>
      <c r="C482" s="28"/>
      <c r="D482" s="224">
        <v>3</v>
      </c>
      <c r="E482" s="223">
        <v>3</v>
      </c>
      <c r="F482" s="224"/>
      <c r="G482" s="223"/>
      <c r="H482" s="224"/>
      <c r="I482" s="223"/>
      <c r="J482" s="224"/>
      <c r="K482" s="226"/>
    </row>
    <row r="483" spans="1:11" s="227" customFormat="1" x14ac:dyDescent="0.25">
      <c r="A483" s="100"/>
      <c r="B483" s="230" t="s">
        <v>152</v>
      </c>
      <c r="C483" s="28"/>
      <c r="D483" s="224">
        <v>0.5</v>
      </c>
      <c r="E483" s="223">
        <v>0.5</v>
      </c>
      <c r="F483" s="224"/>
      <c r="G483" s="223"/>
      <c r="H483" s="224"/>
      <c r="I483" s="223"/>
      <c r="J483" s="224"/>
      <c r="K483" s="226"/>
    </row>
    <row r="484" spans="1:11" ht="31.5" x14ac:dyDescent="0.25">
      <c r="A484" s="433" t="s">
        <v>65</v>
      </c>
      <c r="B484" s="239"/>
      <c r="C484" s="60" t="s">
        <v>196</v>
      </c>
      <c r="D484" s="240"/>
      <c r="E484" s="61"/>
      <c r="F484" s="240">
        <v>3.0325232901236614</v>
      </c>
      <c r="G484" s="61">
        <v>2.3958740841428243</v>
      </c>
      <c r="H484" s="240">
        <v>10.482708219155825</v>
      </c>
      <c r="I484" s="61">
        <v>75.76195432928796</v>
      </c>
      <c r="J484" s="240">
        <v>1.38</v>
      </c>
      <c r="K484" s="226" t="s">
        <v>304</v>
      </c>
    </row>
    <row r="485" spans="1:11" x14ac:dyDescent="0.25">
      <c r="A485" s="433"/>
      <c r="B485" s="222" t="s">
        <v>165</v>
      </c>
      <c r="C485" s="59"/>
      <c r="D485" s="240">
        <v>0.45</v>
      </c>
      <c r="E485" s="61">
        <v>0.45</v>
      </c>
      <c r="F485" s="240"/>
      <c r="G485" s="61"/>
      <c r="H485" s="240"/>
      <c r="I485" s="61"/>
      <c r="J485" s="240"/>
      <c r="K485" s="226"/>
    </row>
    <row r="486" spans="1:11" x14ac:dyDescent="0.25">
      <c r="A486" s="433"/>
      <c r="B486" s="239" t="s">
        <v>21</v>
      </c>
      <c r="C486" s="59"/>
      <c r="D486" s="240">
        <v>6</v>
      </c>
      <c r="E486" s="61">
        <v>6</v>
      </c>
      <c r="F486" s="240"/>
      <c r="G486" s="61"/>
      <c r="H486" s="240"/>
      <c r="I486" s="61"/>
      <c r="J486" s="240"/>
      <c r="K486" s="226"/>
    </row>
    <row r="487" spans="1:11" x14ac:dyDescent="0.25">
      <c r="A487" s="433"/>
      <c r="B487" s="239" t="s">
        <v>19</v>
      </c>
      <c r="C487" s="59"/>
      <c r="D487" s="240">
        <v>92</v>
      </c>
      <c r="E487" s="61">
        <v>90</v>
      </c>
      <c r="F487" s="240"/>
      <c r="G487" s="61"/>
      <c r="H487" s="240"/>
      <c r="I487" s="61"/>
      <c r="J487" s="240"/>
      <c r="K487" s="226"/>
    </row>
    <row r="488" spans="1:11" x14ac:dyDescent="0.25">
      <c r="A488" s="433"/>
      <c r="B488" s="239" t="s">
        <v>20</v>
      </c>
      <c r="C488" s="59"/>
      <c r="D488" s="240">
        <v>90</v>
      </c>
      <c r="E488" s="61">
        <v>90</v>
      </c>
      <c r="F488" s="240"/>
      <c r="G488" s="61"/>
      <c r="H488" s="240"/>
      <c r="I488" s="61"/>
      <c r="J488" s="240"/>
      <c r="K488" s="226"/>
    </row>
    <row r="489" spans="1:11" ht="31.5" x14ac:dyDescent="0.25">
      <c r="A489" s="100" t="s">
        <v>148</v>
      </c>
      <c r="B489" s="222"/>
      <c r="C489" s="28" t="s">
        <v>26</v>
      </c>
      <c r="D489" s="19"/>
      <c r="E489" s="26"/>
      <c r="F489" s="228">
        <v>2.2922522522522524</v>
      </c>
      <c r="G489" s="223">
        <v>4.5008708708708705</v>
      </c>
      <c r="H489" s="224">
        <v>15.49</v>
      </c>
      <c r="I489" s="228">
        <v>111.67867867867868</v>
      </c>
      <c r="J489" s="228"/>
      <c r="K489" s="226" t="s">
        <v>248</v>
      </c>
    </row>
    <row r="490" spans="1:11" x14ac:dyDescent="0.25">
      <c r="A490" s="100"/>
      <c r="B490" s="222" t="s">
        <v>27</v>
      </c>
      <c r="C490" s="28"/>
      <c r="D490" s="228">
        <v>30</v>
      </c>
      <c r="E490" s="223">
        <v>30</v>
      </c>
      <c r="F490" s="228"/>
      <c r="G490" s="223"/>
      <c r="H490" s="223"/>
      <c r="I490" s="228"/>
      <c r="J490" s="228"/>
      <c r="K490" s="226"/>
    </row>
    <row r="491" spans="1:11" ht="16.5" thickBot="1" x14ac:dyDescent="0.3">
      <c r="A491" s="100"/>
      <c r="B491" s="222" t="s">
        <v>22</v>
      </c>
      <c r="C491" s="28"/>
      <c r="D491" s="228">
        <v>5</v>
      </c>
      <c r="E491" s="223">
        <v>5</v>
      </c>
      <c r="F491" s="228" t="s">
        <v>3</v>
      </c>
      <c r="G491" s="223"/>
      <c r="H491" s="223"/>
      <c r="I491" s="228"/>
      <c r="J491" s="228"/>
      <c r="K491" s="226"/>
    </row>
    <row r="492" spans="1:11" ht="16.5" thickBot="1" x14ac:dyDescent="0.3">
      <c r="A492" s="207" t="s">
        <v>28</v>
      </c>
      <c r="B492" s="109"/>
      <c r="C492" s="32">
        <f>183+186+35</f>
        <v>404</v>
      </c>
      <c r="D492" s="98"/>
      <c r="E492" s="22"/>
      <c r="F492" s="35">
        <f>SUM(F476:F491)</f>
        <v>13.457775542375915</v>
      </c>
      <c r="G492" s="35">
        <f t="shared" ref="G492:J492" si="6">SUM(G476:G491)</f>
        <v>14.231744955013696</v>
      </c>
      <c r="H492" s="35">
        <f t="shared" si="6"/>
        <v>57.55070821915583</v>
      </c>
      <c r="I492" s="35">
        <f t="shared" si="6"/>
        <v>413.34063300796663</v>
      </c>
      <c r="J492" s="35">
        <f t="shared" si="6"/>
        <v>2.86</v>
      </c>
      <c r="K492" s="23"/>
    </row>
    <row r="493" spans="1:11" x14ac:dyDescent="0.25">
      <c r="A493" s="100"/>
      <c r="B493" s="110" t="s">
        <v>29</v>
      </c>
      <c r="C493" s="24"/>
      <c r="D493" s="367"/>
      <c r="E493" s="17"/>
      <c r="F493" s="197"/>
      <c r="G493" s="17"/>
      <c r="H493" s="197"/>
      <c r="I493" s="17"/>
      <c r="J493" s="68"/>
      <c r="K493" s="93"/>
    </row>
    <row r="494" spans="1:11" s="227" customFormat="1" ht="30.75" thickBot="1" x14ac:dyDescent="0.3">
      <c r="A494" s="160" t="s">
        <v>456</v>
      </c>
      <c r="B494" s="194"/>
      <c r="C494" s="131">
        <v>200</v>
      </c>
      <c r="D494" s="219">
        <v>200</v>
      </c>
      <c r="E494" s="46">
        <v>200</v>
      </c>
      <c r="F494" s="215">
        <v>1</v>
      </c>
      <c r="G494" s="133">
        <v>0</v>
      </c>
      <c r="H494" s="215">
        <v>20.200000000000003</v>
      </c>
      <c r="I494" s="133">
        <v>84.800000000000011</v>
      </c>
      <c r="J494" s="215">
        <v>4</v>
      </c>
      <c r="K494" s="178" t="s">
        <v>303</v>
      </c>
    </row>
    <row r="495" spans="1:11" ht="16.5" thickBot="1" x14ac:dyDescent="0.3">
      <c r="A495" s="207" t="s">
        <v>28</v>
      </c>
      <c r="B495" s="109"/>
      <c r="C495" s="32">
        <v>200</v>
      </c>
      <c r="D495" s="98"/>
      <c r="E495" s="368"/>
      <c r="F495" s="99">
        <f>SUM(F494)</f>
        <v>1</v>
      </c>
      <c r="G495" s="35">
        <f>SUM(G494)</f>
        <v>0</v>
      </c>
      <c r="H495" s="99">
        <f>SUM(H494)</f>
        <v>20.200000000000003</v>
      </c>
      <c r="I495" s="35">
        <f>SUM(I494)</f>
        <v>84.800000000000011</v>
      </c>
      <c r="J495" s="99">
        <f>SUM(J494)</f>
        <v>4</v>
      </c>
      <c r="K495" s="23"/>
    </row>
    <row r="496" spans="1:11" ht="18" customHeight="1" x14ac:dyDescent="0.25">
      <c r="A496" s="446"/>
      <c r="B496" s="110" t="s">
        <v>30</v>
      </c>
      <c r="C496" s="148"/>
      <c r="D496" s="74"/>
      <c r="E496" s="74"/>
      <c r="F496" s="197"/>
      <c r="G496" s="17"/>
      <c r="H496" s="197"/>
      <c r="I496" s="17"/>
      <c r="J496" s="68"/>
      <c r="K496" s="111"/>
    </row>
    <row r="497" spans="1:11" s="182" customFormat="1" ht="36.75" customHeight="1" x14ac:dyDescent="0.25">
      <c r="A497" s="414" t="s">
        <v>374</v>
      </c>
      <c r="B497" s="241"/>
      <c r="C497" s="71">
        <v>50</v>
      </c>
      <c r="D497" s="61"/>
      <c r="E497" s="61"/>
      <c r="F497" s="241">
        <v>1.4415</v>
      </c>
      <c r="G497" s="60">
        <v>3.09</v>
      </c>
      <c r="H497" s="241">
        <v>4.0205000000000002</v>
      </c>
      <c r="I497" s="60">
        <v>49.650000000000006</v>
      </c>
      <c r="J497" s="241">
        <v>4.6500000000000004</v>
      </c>
      <c r="K497" s="188" t="s">
        <v>377</v>
      </c>
    </row>
    <row r="498" spans="1:11" s="182" customFormat="1" ht="15" customHeight="1" x14ac:dyDescent="0.25">
      <c r="A498" s="433"/>
      <c r="B498" s="415" t="s">
        <v>375</v>
      </c>
      <c r="C498" s="71"/>
      <c r="D498" s="61">
        <v>77.599999999999994</v>
      </c>
      <c r="E498" s="61">
        <v>46.5</v>
      </c>
      <c r="F498" s="241"/>
      <c r="G498" s="60"/>
      <c r="H498" s="241"/>
      <c r="I498" s="60"/>
      <c r="J498" s="241"/>
      <c r="K498" s="188"/>
    </row>
    <row r="499" spans="1:11" s="182" customFormat="1" ht="15" customHeight="1" x14ac:dyDescent="0.25">
      <c r="A499" s="433"/>
      <c r="B499" s="415" t="s">
        <v>48</v>
      </c>
      <c r="C499" s="71"/>
      <c r="D499" s="61">
        <v>1</v>
      </c>
      <c r="E499" s="61">
        <v>1</v>
      </c>
      <c r="F499" s="241"/>
      <c r="G499" s="60"/>
      <c r="H499" s="241"/>
      <c r="I499" s="60"/>
      <c r="J499" s="241"/>
      <c r="K499" s="188"/>
    </row>
    <row r="500" spans="1:11" s="182" customFormat="1" ht="15" customHeight="1" x14ac:dyDescent="0.25">
      <c r="A500" s="433"/>
      <c r="B500" s="415" t="s">
        <v>36</v>
      </c>
      <c r="C500" s="71"/>
      <c r="D500" s="61">
        <v>3</v>
      </c>
      <c r="E500" s="61">
        <v>3</v>
      </c>
      <c r="F500" s="241"/>
      <c r="G500" s="60"/>
      <c r="H500" s="241"/>
      <c r="I500" s="60"/>
      <c r="J500" s="241"/>
      <c r="K500" s="188"/>
    </row>
    <row r="501" spans="1:11" ht="45" x14ac:dyDescent="0.25">
      <c r="A501" s="439" t="s">
        <v>413</v>
      </c>
      <c r="B501" s="231"/>
      <c r="C501" s="168" t="s">
        <v>179</v>
      </c>
      <c r="D501" s="46"/>
      <c r="E501" s="46"/>
      <c r="F501" s="135">
        <v>1.4785807717462396</v>
      </c>
      <c r="G501" s="133">
        <v>4.5885193942747904</v>
      </c>
      <c r="H501" s="215">
        <v>8.1168561654173175</v>
      </c>
      <c r="I501" s="133">
        <v>85.968959098455514</v>
      </c>
      <c r="J501" s="215">
        <v>7.71</v>
      </c>
      <c r="K501" s="47" t="s">
        <v>297</v>
      </c>
    </row>
    <row r="502" spans="1:11" x14ac:dyDescent="0.25">
      <c r="A502" s="439"/>
      <c r="B502" s="231" t="s">
        <v>39</v>
      </c>
      <c r="C502" s="166"/>
      <c r="D502" s="223">
        <v>20</v>
      </c>
      <c r="E502" s="223">
        <v>16</v>
      </c>
      <c r="F502" s="129"/>
      <c r="G502" s="233"/>
      <c r="H502" s="129"/>
      <c r="I502" s="233"/>
      <c r="J502" s="232"/>
      <c r="K502" s="234"/>
    </row>
    <row r="503" spans="1:11" x14ac:dyDescent="0.25">
      <c r="A503" s="439"/>
      <c r="B503" s="231" t="s">
        <v>34</v>
      </c>
      <c r="C503" s="166"/>
      <c r="D503" s="223">
        <v>21.28</v>
      </c>
      <c r="E503" s="223">
        <v>16</v>
      </c>
      <c r="F503" s="129"/>
      <c r="G503" s="233"/>
      <c r="H503" s="232"/>
      <c r="I503" s="233"/>
      <c r="J503" s="232"/>
      <c r="K503" s="234"/>
    </row>
    <row r="504" spans="1:11" x14ac:dyDescent="0.25">
      <c r="A504" s="439"/>
      <c r="B504" s="231" t="s">
        <v>35</v>
      </c>
      <c r="C504" s="166"/>
      <c r="D504" s="223">
        <v>12.5</v>
      </c>
      <c r="E504" s="223">
        <v>10</v>
      </c>
      <c r="F504" s="129"/>
      <c r="G504" s="233"/>
      <c r="H504" s="232"/>
      <c r="I504" s="233"/>
      <c r="J504" s="402"/>
      <c r="K504" s="234"/>
    </row>
    <row r="505" spans="1:11" x14ac:dyDescent="0.25">
      <c r="A505" s="439"/>
      <c r="B505" s="231" t="s">
        <v>31</v>
      </c>
      <c r="C505" s="166"/>
      <c r="D505" s="223">
        <v>9.52</v>
      </c>
      <c r="E505" s="223">
        <v>8</v>
      </c>
      <c r="F505" s="129"/>
      <c r="G505" s="233"/>
      <c r="H505" s="232"/>
      <c r="I505" s="233"/>
      <c r="J505" s="402"/>
      <c r="K505" s="234"/>
    </row>
    <row r="506" spans="1:11" x14ac:dyDescent="0.25">
      <c r="A506" s="439"/>
      <c r="B506" s="231" t="s">
        <v>55</v>
      </c>
      <c r="C506" s="166"/>
      <c r="D506" s="223">
        <v>41</v>
      </c>
      <c r="E506" s="223">
        <v>32</v>
      </c>
      <c r="F506" s="129"/>
      <c r="G506" s="233"/>
      <c r="H506" s="232"/>
      <c r="I506" s="233"/>
      <c r="J506" s="402"/>
      <c r="K506" s="234"/>
    </row>
    <row r="507" spans="1:11" x14ac:dyDescent="0.25">
      <c r="A507" s="439"/>
      <c r="B507" s="231" t="s">
        <v>21</v>
      </c>
      <c r="C507" s="166"/>
      <c r="D507" s="223">
        <v>0.2</v>
      </c>
      <c r="E507" s="223">
        <v>0.2</v>
      </c>
      <c r="F507" s="129"/>
      <c r="G507" s="233"/>
      <c r="H507" s="232"/>
      <c r="I507" s="233"/>
      <c r="J507" s="402"/>
      <c r="K507" s="234"/>
    </row>
    <row r="508" spans="1:11" x14ac:dyDescent="0.25">
      <c r="A508" s="439"/>
      <c r="B508" s="231" t="s">
        <v>41</v>
      </c>
      <c r="C508" s="166"/>
      <c r="D508" s="223">
        <v>2</v>
      </c>
      <c r="E508" s="223">
        <v>2</v>
      </c>
      <c r="F508" s="129"/>
      <c r="G508" s="233"/>
      <c r="H508" s="232"/>
      <c r="I508" s="233"/>
      <c r="J508" s="402"/>
      <c r="K508" s="234"/>
    </row>
    <row r="509" spans="1:11" x14ac:dyDescent="0.25">
      <c r="A509" s="439"/>
      <c r="B509" s="231" t="s">
        <v>36</v>
      </c>
      <c r="C509" s="166"/>
      <c r="D509" s="223">
        <v>4</v>
      </c>
      <c r="E509" s="223">
        <v>4</v>
      </c>
      <c r="F509" s="129"/>
      <c r="G509" s="233"/>
      <c r="H509" s="232"/>
      <c r="I509" s="233"/>
      <c r="J509" s="402"/>
      <c r="K509" s="234"/>
    </row>
    <row r="510" spans="1:11" x14ac:dyDescent="0.25">
      <c r="A510" s="439"/>
      <c r="B510" s="403" t="s">
        <v>152</v>
      </c>
      <c r="C510" s="166"/>
      <c r="D510" s="223">
        <v>0.7</v>
      </c>
      <c r="E510" s="223">
        <v>0.7</v>
      </c>
      <c r="F510" s="129"/>
      <c r="G510" s="233"/>
      <c r="H510" s="232"/>
      <c r="I510" s="233"/>
      <c r="J510" s="402"/>
      <c r="K510" s="234"/>
    </row>
    <row r="511" spans="1:11" x14ac:dyDescent="0.25">
      <c r="A511" s="439"/>
      <c r="B511" s="231" t="s">
        <v>120</v>
      </c>
      <c r="C511" s="166"/>
      <c r="D511" s="223">
        <v>140</v>
      </c>
      <c r="E511" s="223">
        <v>140</v>
      </c>
      <c r="F511" s="129"/>
      <c r="G511" s="233"/>
      <c r="H511" s="232"/>
      <c r="I511" s="233"/>
      <c r="J511" s="402"/>
      <c r="K511" s="234"/>
    </row>
    <row r="512" spans="1:11" x14ac:dyDescent="0.25">
      <c r="A512" s="439"/>
      <c r="B512" s="231" t="s">
        <v>56</v>
      </c>
      <c r="C512" s="166"/>
      <c r="D512" s="223">
        <v>7</v>
      </c>
      <c r="E512" s="223">
        <v>7</v>
      </c>
      <c r="F512" s="232"/>
      <c r="G512" s="233"/>
      <c r="H512" s="232"/>
      <c r="I512" s="233"/>
      <c r="J512" s="402"/>
      <c r="K512" s="234"/>
    </row>
    <row r="513" spans="1:11" ht="47.25" x14ac:dyDescent="0.25">
      <c r="A513" s="100" t="s">
        <v>424</v>
      </c>
      <c r="B513" s="222"/>
      <c r="C513" s="30">
        <v>200</v>
      </c>
      <c r="D513" s="223"/>
      <c r="E513" s="223"/>
      <c r="F513" s="224">
        <v>15.666666666666666</v>
      </c>
      <c r="G513" s="223">
        <v>10.639999999999999</v>
      </c>
      <c r="H513" s="224">
        <v>19.599999999999998</v>
      </c>
      <c r="I513" s="223">
        <v>236.2</v>
      </c>
      <c r="J513" s="224">
        <v>0.72</v>
      </c>
      <c r="K513" s="226" t="s">
        <v>223</v>
      </c>
    </row>
    <row r="514" spans="1:11" x14ac:dyDescent="0.25">
      <c r="A514" s="100"/>
      <c r="B514" s="222" t="s">
        <v>169</v>
      </c>
      <c r="C514" s="176"/>
      <c r="D514" s="46">
        <v>107.3</v>
      </c>
      <c r="E514" s="46">
        <v>101.2</v>
      </c>
      <c r="F514" s="224"/>
      <c r="G514" s="223"/>
      <c r="H514" s="224"/>
      <c r="I514" s="223"/>
      <c r="J514" s="224"/>
      <c r="K514" s="226"/>
    </row>
    <row r="515" spans="1:11" x14ac:dyDescent="0.25">
      <c r="A515" s="100"/>
      <c r="B515" s="222" t="s">
        <v>242</v>
      </c>
      <c r="C515" s="176"/>
      <c r="D515" s="46"/>
      <c r="E515" s="46">
        <v>44</v>
      </c>
      <c r="F515" s="224"/>
      <c r="G515" s="223"/>
      <c r="H515" s="224"/>
      <c r="I515" s="223"/>
      <c r="J515" s="224"/>
      <c r="K515" s="226"/>
    </row>
    <row r="516" spans="1:11" x14ac:dyDescent="0.25">
      <c r="A516" s="100"/>
      <c r="B516" s="230" t="s">
        <v>108</v>
      </c>
      <c r="C516" s="176"/>
      <c r="D516" s="46">
        <v>193</v>
      </c>
      <c r="E516" s="46">
        <v>145.1</v>
      </c>
      <c r="F516" s="224"/>
      <c r="G516" s="223"/>
      <c r="H516" s="224"/>
      <c r="I516" s="223"/>
      <c r="J516" s="224"/>
      <c r="K516" s="226"/>
    </row>
    <row r="517" spans="1:11" x14ac:dyDescent="0.25">
      <c r="A517" s="100"/>
      <c r="B517" s="193" t="s">
        <v>86</v>
      </c>
      <c r="C517" s="176"/>
      <c r="D517" s="46">
        <v>15</v>
      </c>
      <c r="E517" s="46">
        <v>12.5</v>
      </c>
      <c r="F517" s="224"/>
      <c r="G517" s="223"/>
      <c r="H517" s="224"/>
      <c r="I517" s="223"/>
      <c r="J517" s="224"/>
      <c r="K517" s="226"/>
    </row>
    <row r="518" spans="1:11" x14ac:dyDescent="0.25">
      <c r="A518" s="100"/>
      <c r="B518" s="193" t="s">
        <v>66</v>
      </c>
      <c r="C518" s="176"/>
      <c r="D518" s="46">
        <v>7.9</v>
      </c>
      <c r="E518" s="46">
        <v>6.3</v>
      </c>
      <c r="F518" s="217"/>
      <c r="G518" s="26"/>
      <c r="H518" s="217"/>
      <c r="I518" s="26"/>
      <c r="J518" s="217"/>
      <c r="K518" s="226"/>
    </row>
    <row r="519" spans="1:11" x14ac:dyDescent="0.25">
      <c r="A519" s="100"/>
      <c r="B519" s="193" t="s">
        <v>22</v>
      </c>
      <c r="C519" s="176"/>
      <c r="D519" s="46">
        <v>5.0999999999999996</v>
      </c>
      <c r="E519" s="46">
        <v>5.0999999999999996</v>
      </c>
      <c r="F519" s="217"/>
      <c r="G519" s="223"/>
      <c r="H519" s="224"/>
      <c r="I519" s="223"/>
      <c r="J519" s="224"/>
      <c r="K519" s="226"/>
    </row>
    <row r="520" spans="1:11" x14ac:dyDescent="0.25">
      <c r="A520" s="100"/>
      <c r="B520" s="193" t="s">
        <v>167</v>
      </c>
      <c r="C520" s="176"/>
      <c r="D520" s="46">
        <v>0.8</v>
      </c>
      <c r="E520" s="46">
        <v>0.8</v>
      </c>
      <c r="F520" s="217"/>
      <c r="G520" s="223"/>
      <c r="H520" s="224"/>
      <c r="I520" s="223"/>
      <c r="J520" s="224"/>
      <c r="K520" s="226"/>
    </row>
    <row r="521" spans="1:11" x14ac:dyDescent="0.25">
      <c r="A521" s="100"/>
      <c r="B521" s="230" t="s">
        <v>111</v>
      </c>
      <c r="C521" s="176"/>
      <c r="D521" s="46">
        <v>25.1</v>
      </c>
      <c r="E521" s="46">
        <v>25.1</v>
      </c>
      <c r="F521" s="217"/>
      <c r="G521" s="223"/>
      <c r="H521" s="224"/>
      <c r="I521" s="223"/>
      <c r="J521" s="224"/>
      <c r="K521" s="226"/>
    </row>
    <row r="522" spans="1:11" ht="30" x14ac:dyDescent="0.25">
      <c r="A522" s="453" t="s">
        <v>208</v>
      </c>
      <c r="B522" s="231"/>
      <c r="C522" s="166">
        <v>180</v>
      </c>
      <c r="D522" s="223"/>
      <c r="E522" s="223"/>
      <c r="F522" s="232">
        <v>0.59532374100719432</v>
      </c>
      <c r="G522" s="233">
        <v>8.0935251798561161E-2</v>
      </c>
      <c r="H522" s="232">
        <v>16.809999999999999</v>
      </c>
      <c r="I522" s="233">
        <v>71.52</v>
      </c>
      <c r="J522" s="254">
        <v>0.65</v>
      </c>
      <c r="K522" s="47" t="s">
        <v>209</v>
      </c>
    </row>
    <row r="523" spans="1:11" x14ac:dyDescent="0.25">
      <c r="A523" s="439"/>
      <c r="B523" s="231" t="s">
        <v>210</v>
      </c>
      <c r="C523" s="166"/>
      <c r="D523" s="223">
        <v>15.3</v>
      </c>
      <c r="E523" s="223">
        <v>15</v>
      </c>
      <c r="F523" s="254"/>
      <c r="G523" s="79"/>
      <c r="H523" s="254"/>
      <c r="I523" s="167"/>
      <c r="J523" s="254"/>
      <c r="K523" s="234"/>
    </row>
    <row r="524" spans="1:11" x14ac:dyDescent="0.25">
      <c r="A524" s="439"/>
      <c r="B524" s="416" t="s">
        <v>21</v>
      </c>
      <c r="C524" s="166"/>
      <c r="D524" s="223">
        <v>6</v>
      </c>
      <c r="E524" s="223">
        <v>6</v>
      </c>
      <c r="F524" s="254"/>
      <c r="G524" s="79"/>
      <c r="H524" s="254"/>
      <c r="I524" s="167"/>
      <c r="J524" s="254"/>
      <c r="K524" s="234"/>
    </row>
    <row r="525" spans="1:11" x14ac:dyDescent="0.25">
      <c r="A525" s="439"/>
      <c r="B525" s="231" t="s">
        <v>51</v>
      </c>
      <c r="C525" s="166"/>
      <c r="D525" s="223">
        <v>183</v>
      </c>
      <c r="E525" s="223">
        <v>183</v>
      </c>
      <c r="F525" s="254"/>
      <c r="G525" s="79"/>
      <c r="H525" s="254"/>
      <c r="I525" s="167"/>
      <c r="J525" s="254"/>
      <c r="K525" s="234"/>
    </row>
    <row r="526" spans="1:11" ht="45.75" thickBot="1" x14ac:dyDescent="0.3">
      <c r="A526" s="100" t="s">
        <v>166</v>
      </c>
      <c r="B526" s="222"/>
      <c r="C526" s="30">
        <v>45</v>
      </c>
      <c r="D526" s="223">
        <v>45</v>
      </c>
      <c r="E526" s="52">
        <v>45</v>
      </c>
      <c r="F526" s="223">
        <v>2.9729729729729724</v>
      </c>
      <c r="G526" s="225">
        <v>0.54054054054054046</v>
      </c>
      <c r="H526" s="224">
        <v>17.837837837837839</v>
      </c>
      <c r="I526" s="223">
        <v>89.189189189189179</v>
      </c>
      <c r="J526" s="214"/>
      <c r="K526" s="139" t="s">
        <v>300</v>
      </c>
    </row>
    <row r="527" spans="1:11" ht="16.5" thickBot="1" x14ac:dyDescent="0.3">
      <c r="A527" s="207" t="s">
        <v>28</v>
      </c>
      <c r="B527" s="109"/>
      <c r="C527" s="56">
        <f>C497+187+C513+C522+C526</f>
        <v>662</v>
      </c>
      <c r="D527" s="22"/>
      <c r="E527" s="22"/>
      <c r="F527" s="35">
        <f>SUM(F497:F526)</f>
        <v>22.155044152393074</v>
      </c>
      <c r="G527" s="35">
        <f>SUM(G497:G526)</f>
        <v>18.939995186613888</v>
      </c>
      <c r="H527" s="35">
        <f>SUM(H497:H526)</f>
        <v>66.385194003255151</v>
      </c>
      <c r="I527" s="35">
        <f>SUM(I497:I526)</f>
        <v>532.52814828764463</v>
      </c>
      <c r="J527" s="35">
        <f>SUM(J497:J526)</f>
        <v>13.73</v>
      </c>
      <c r="K527" s="23"/>
    </row>
    <row r="528" spans="1:11" ht="31.5" x14ac:dyDescent="0.25">
      <c r="A528" s="100"/>
      <c r="B528" s="404" t="s">
        <v>202</v>
      </c>
      <c r="C528" s="24"/>
      <c r="D528" s="224"/>
      <c r="E528" s="223"/>
      <c r="F528" s="224"/>
      <c r="G528" s="223"/>
      <c r="H528" s="225"/>
      <c r="I528" s="223"/>
      <c r="J528" s="224"/>
      <c r="K528" s="18"/>
    </row>
    <row r="529" spans="1:12" s="227" customFormat="1" ht="31.5" x14ac:dyDescent="0.25">
      <c r="A529" s="433" t="s">
        <v>123</v>
      </c>
      <c r="B529" s="239"/>
      <c r="C529" s="60">
        <v>180</v>
      </c>
      <c r="D529" s="240"/>
      <c r="E529" s="61"/>
      <c r="F529" s="61">
        <v>5.22</v>
      </c>
      <c r="G529" s="72">
        <v>4.5</v>
      </c>
      <c r="H529" s="61">
        <v>7.56</v>
      </c>
      <c r="I529" s="61">
        <v>92</v>
      </c>
      <c r="J529" s="73">
        <v>0.45</v>
      </c>
      <c r="K529" s="50" t="s">
        <v>114</v>
      </c>
    </row>
    <row r="530" spans="1:12" s="227" customFormat="1" ht="34.5" customHeight="1" x14ac:dyDescent="0.25">
      <c r="A530" s="100" t="s">
        <v>408</v>
      </c>
      <c r="B530" s="222" t="s">
        <v>129</v>
      </c>
      <c r="C530" s="60"/>
      <c r="D530" s="240">
        <v>185</v>
      </c>
      <c r="E530" s="61">
        <v>180</v>
      </c>
      <c r="F530" s="240"/>
      <c r="G530" s="61"/>
      <c r="H530" s="240"/>
      <c r="I530" s="61"/>
      <c r="J530" s="240"/>
      <c r="K530" s="226"/>
    </row>
    <row r="531" spans="1:12" ht="19.5" customHeight="1" x14ac:dyDescent="0.25">
      <c r="A531" s="113" t="s">
        <v>168</v>
      </c>
      <c r="B531" s="400"/>
      <c r="C531" s="149" t="s">
        <v>73</v>
      </c>
      <c r="D531" s="219"/>
      <c r="E531" s="46"/>
      <c r="F531" s="219">
        <v>13.94</v>
      </c>
      <c r="G531" s="46">
        <v>24.83</v>
      </c>
      <c r="H531" s="219">
        <v>2.64</v>
      </c>
      <c r="I531" s="46">
        <v>289.66000000000003</v>
      </c>
      <c r="J531" s="219">
        <v>0.28000000000000003</v>
      </c>
      <c r="K531" s="50" t="s">
        <v>309</v>
      </c>
      <c r="L531" s="120"/>
    </row>
    <row r="532" spans="1:12" ht="24.75" customHeight="1" x14ac:dyDescent="0.25">
      <c r="A532" s="113"/>
      <c r="B532" s="193" t="s">
        <v>44</v>
      </c>
      <c r="C532" s="149"/>
      <c r="D532" s="219">
        <v>114</v>
      </c>
      <c r="E532" s="46">
        <v>95</v>
      </c>
      <c r="F532" s="219"/>
      <c r="G532" s="46"/>
      <c r="H532" s="219"/>
      <c r="I532" s="46"/>
      <c r="J532" s="219"/>
      <c r="K532" s="50"/>
      <c r="L532" s="120"/>
    </row>
    <row r="533" spans="1:12" ht="15" customHeight="1" x14ac:dyDescent="0.25">
      <c r="A533" s="113"/>
      <c r="B533" s="400" t="s">
        <v>132</v>
      </c>
      <c r="C533" s="149"/>
      <c r="D533" s="219">
        <v>60</v>
      </c>
      <c r="E533" s="46">
        <v>60</v>
      </c>
      <c r="F533" s="219"/>
      <c r="G533" s="46"/>
      <c r="H533" s="219"/>
      <c r="I533" s="46"/>
      <c r="J533" s="219"/>
      <c r="K533" s="50"/>
      <c r="L533" s="120"/>
    </row>
    <row r="534" spans="1:12" ht="15" customHeight="1" x14ac:dyDescent="0.25">
      <c r="A534" s="113"/>
      <c r="B534" s="400" t="s">
        <v>156</v>
      </c>
      <c r="C534" s="149"/>
      <c r="D534" s="219"/>
      <c r="E534" s="46">
        <v>155</v>
      </c>
      <c r="F534" s="219"/>
      <c r="G534" s="46"/>
      <c r="H534" s="219"/>
      <c r="I534" s="46"/>
      <c r="J534" s="219"/>
      <c r="K534" s="50"/>
      <c r="L534" s="120"/>
    </row>
    <row r="535" spans="1:12" ht="15" customHeight="1" x14ac:dyDescent="0.25">
      <c r="A535" s="113"/>
      <c r="B535" s="400" t="s">
        <v>45</v>
      </c>
      <c r="C535" s="149"/>
      <c r="D535" s="219">
        <v>2.5</v>
      </c>
      <c r="E535" s="46">
        <v>2.5</v>
      </c>
      <c r="F535" s="219"/>
      <c r="G535" s="46"/>
      <c r="H535" s="219"/>
      <c r="I535" s="46"/>
      <c r="J535" s="219"/>
      <c r="K535" s="50"/>
      <c r="L535" s="120"/>
    </row>
    <row r="536" spans="1:12" ht="15" customHeight="1" x14ac:dyDescent="0.25">
      <c r="A536" s="113"/>
      <c r="B536" s="400" t="s">
        <v>152</v>
      </c>
      <c r="C536" s="149"/>
      <c r="D536" s="219">
        <v>0.4</v>
      </c>
      <c r="E536" s="46">
        <v>0.4</v>
      </c>
      <c r="F536" s="219"/>
      <c r="G536" s="46"/>
      <c r="H536" s="219"/>
      <c r="I536" s="46"/>
      <c r="J536" s="219"/>
      <c r="K536" s="50"/>
      <c r="L536" s="120"/>
    </row>
    <row r="537" spans="1:12" ht="15" customHeight="1" x14ac:dyDescent="0.25">
      <c r="A537" s="113"/>
      <c r="B537" s="400" t="s">
        <v>157</v>
      </c>
      <c r="C537" s="149"/>
      <c r="D537" s="219"/>
      <c r="E537" s="46">
        <v>150</v>
      </c>
      <c r="F537" s="219"/>
      <c r="G537" s="46"/>
      <c r="H537" s="219"/>
      <c r="I537" s="46"/>
      <c r="J537" s="219"/>
      <c r="K537" s="50"/>
      <c r="L537" s="120"/>
    </row>
    <row r="538" spans="1:12" ht="15" customHeight="1" x14ac:dyDescent="0.25">
      <c r="A538" s="433" t="s">
        <v>144</v>
      </c>
      <c r="B538" s="239"/>
      <c r="C538" s="60">
        <v>25</v>
      </c>
      <c r="D538" s="240">
        <v>25</v>
      </c>
      <c r="E538" s="61">
        <v>25</v>
      </c>
      <c r="F538" s="240">
        <v>1.9</v>
      </c>
      <c r="G538" s="61">
        <v>0.2</v>
      </c>
      <c r="H538" s="240">
        <v>12.31</v>
      </c>
      <c r="I538" s="61">
        <v>58.81</v>
      </c>
      <c r="J538" s="240">
        <v>0</v>
      </c>
      <c r="K538" s="248" t="s">
        <v>295</v>
      </c>
      <c r="L538" s="120"/>
    </row>
    <row r="539" spans="1:12" ht="22.5" customHeight="1" x14ac:dyDescent="0.25">
      <c r="A539" s="100" t="s">
        <v>337</v>
      </c>
      <c r="B539" s="222"/>
      <c r="C539" s="223" t="s">
        <v>376</v>
      </c>
      <c r="D539" s="224"/>
      <c r="E539" s="223"/>
      <c r="F539" s="224">
        <v>0.11000000000000001</v>
      </c>
      <c r="G539" s="223">
        <v>6.0000000000000012E-2</v>
      </c>
      <c r="H539" s="224">
        <v>6.9880000000000004</v>
      </c>
      <c r="I539" s="223">
        <v>28.7</v>
      </c>
      <c r="J539" s="224">
        <v>1.03</v>
      </c>
      <c r="K539" s="47" t="s">
        <v>302</v>
      </c>
      <c r="L539" s="120"/>
    </row>
    <row r="540" spans="1:12" ht="15" customHeight="1" x14ac:dyDescent="0.25">
      <c r="A540" s="100"/>
      <c r="B540" s="222" t="s">
        <v>165</v>
      </c>
      <c r="C540" s="28"/>
      <c r="D540" s="224">
        <v>0.45</v>
      </c>
      <c r="E540" s="223">
        <v>0.45</v>
      </c>
      <c r="F540" s="224"/>
      <c r="G540" s="223"/>
      <c r="H540" s="224"/>
      <c r="I540" s="223"/>
      <c r="J540" s="224"/>
      <c r="K540" s="226"/>
      <c r="L540" s="120"/>
    </row>
    <row r="541" spans="1:12" ht="15" customHeight="1" x14ac:dyDescent="0.25">
      <c r="A541" s="100"/>
      <c r="B541" s="222" t="s">
        <v>21</v>
      </c>
      <c r="C541" s="28"/>
      <c r="D541" s="224">
        <v>6</v>
      </c>
      <c r="E541" s="223">
        <v>6</v>
      </c>
      <c r="F541" s="224"/>
      <c r="G541" s="223"/>
      <c r="H541" s="224"/>
      <c r="I541" s="223"/>
      <c r="J541" s="224"/>
      <c r="K541" s="226"/>
      <c r="L541" s="120"/>
    </row>
    <row r="542" spans="1:12" ht="15" customHeight="1" x14ac:dyDescent="0.25">
      <c r="A542" s="100"/>
      <c r="B542" s="222" t="s">
        <v>357</v>
      </c>
      <c r="C542" s="28"/>
      <c r="D542" s="224">
        <v>11.4</v>
      </c>
      <c r="E542" s="223">
        <v>10</v>
      </c>
      <c r="F542" s="224"/>
      <c r="G542" s="223"/>
      <c r="H542" s="224"/>
      <c r="I542" s="223"/>
      <c r="J542" s="224"/>
      <c r="K542" s="226"/>
      <c r="L542" s="120"/>
    </row>
    <row r="543" spans="1:12" ht="15" customHeight="1" thickBot="1" x14ac:dyDescent="0.3">
      <c r="A543" s="100"/>
      <c r="B543" s="222" t="s">
        <v>20</v>
      </c>
      <c r="C543" s="28"/>
      <c r="D543" s="224">
        <v>180</v>
      </c>
      <c r="E543" s="223">
        <v>180</v>
      </c>
      <c r="F543" s="224"/>
      <c r="G543" s="223"/>
      <c r="H543" s="224"/>
      <c r="I543" s="223"/>
      <c r="J543" s="224"/>
      <c r="K543" s="226"/>
    </row>
    <row r="544" spans="1:12" ht="16.5" thickBot="1" x14ac:dyDescent="0.3">
      <c r="A544" s="207" t="s">
        <v>28</v>
      </c>
      <c r="B544" s="109"/>
      <c r="C544" s="161">
        <f>C529+C531+C538+196</f>
        <v>551</v>
      </c>
      <c r="D544" s="98"/>
      <c r="E544" s="22"/>
      <c r="F544" s="35">
        <f>SUM(F529:F543)</f>
        <v>21.169999999999998</v>
      </c>
      <c r="G544" s="35">
        <f>SUM(G529:G543)</f>
        <v>29.589999999999996</v>
      </c>
      <c r="H544" s="35">
        <f>SUM(H529:H543)</f>
        <v>29.497999999999998</v>
      </c>
      <c r="I544" s="35">
        <f>SUM(I529:I543)</f>
        <v>469.17</v>
      </c>
      <c r="J544" s="1">
        <f>SUM(J529:J543)</f>
        <v>1.76</v>
      </c>
      <c r="K544" s="23"/>
    </row>
    <row r="545" spans="1:11" ht="21.75" customHeight="1" thickBot="1" x14ac:dyDescent="0.3">
      <c r="A545" s="207" t="s">
        <v>49</v>
      </c>
      <c r="B545" s="64"/>
      <c r="C545" s="161">
        <f>C492+C495+C527+C544</f>
        <v>1817</v>
      </c>
      <c r="D545" s="99"/>
      <c r="E545" s="35"/>
      <c r="F545" s="35">
        <f>F492+F495+F527+F544</f>
        <v>57.782819694768989</v>
      </c>
      <c r="G545" s="35">
        <f>G492+G495+G527+G544</f>
        <v>62.761740141627577</v>
      </c>
      <c r="H545" s="35">
        <f>H492+H495+H527+H544</f>
        <v>173.63390222241097</v>
      </c>
      <c r="I545" s="35">
        <f>I492+I495+I527+I544</f>
        <v>1499.8387812956114</v>
      </c>
      <c r="J545" s="35">
        <f>J492+J495+J527+J544</f>
        <v>22.35</v>
      </c>
      <c r="K545" s="23"/>
    </row>
    <row r="546" spans="1:11" x14ac:dyDescent="0.25">
      <c r="A546" s="428"/>
      <c r="B546" s="2"/>
      <c r="C546" s="105"/>
      <c r="D546" s="105"/>
      <c r="E546" s="105"/>
      <c r="F546" s="105"/>
      <c r="G546" s="105"/>
      <c r="H546" s="105"/>
      <c r="I546" s="105"/>
      <c r="J546" s="105"/>
    </row>
    <row r="547" spans="1:11" x14ac:dyDescent="0.25">
      <c r="A547" s="192"/>
      <c r="B547" s="13"/>
      <c r="C547" s="66"/>
      <c r="E547" s="29"/>
      <c r="F547" s="40"/>
      <c r="G547" s="40"/>
      <c r="H547" s="40"/>
      <c r="I547" s="40"/>
      <c r="J547" s="40"/>
    </row>
    <row r="548" spans="1:11" ht="16.5" thickBot="1" x14ac:dyDescent="0.3">
      <c r="A548" s="445" t="s">
        <v>178</v>
      </c>
      <c r="B548" s="13"/>
      <c r="C548" s="13"/>
      <c r="D548" s="14"/>
      <c r="J548" s="69"/>
      <c r="K548" s="20"/>
    </row>
    <row r="549" spans="1:11" ht="33.75" customHeight="1" thickBot="1" x14ac:dyDescent="0.3">
      <c r="A549" s="501" t="s">
        <v>257</v>
      </c>
      <c r="B549" s="503" t="s">
        <v>432</v>
      </c>
      <c r="C549" s="503" t="s">
        <v>428</v>
      </c>
      <c r="D549" s="201" t="s">
        <v>429</v>
      </c>
      <c r="E549" s="108" t="s">
        <v>430</v>
      </c>
      <c r="F549" s="496" t="s">
        <v>5</v>
      </c>
      <c r="G549" s="497"/>
      <c r="H549" s="498"/>
      <c r="I549" s="201" t="s">
        <v>431</v>
      </c>
      <c r="J549" s="201" t="s">
        <v>6</v>
      </c>
      <c r="K549" s="199" t="s">
        <v>7</v>
      </c>
    </row>
    <row r="550" spans="1:11" ht="18.75" customHeight="1" thickBot="1" x14ac:dyDescent="0.3">
      <c r="A550" s="502"/>
      <c r="B550" s="504"/>
      <c r="C550" s="504"/>
      <c r="D550" s="283" t="s">
        <v>8</v>
      </c>
      <c r="E550" s="283" t="s">
        <v>9</v>
      </c>
      <c r="F550" s="283" t="s">
        <v>10</v>
      </c>
      <c r="G550" s="283" t="s">
        <v>11</v>
      </c>
      <c r="H550" s="285" t="s">
        <v>12</v>
      </c>
      <c r="I550" s="285" t="s">
        <v>13</v>
      </c>
      <c r="J550" s="285" t="s">
        <v>14</v>
      </c>
      <c r="K550" s="295"/>
    </row>
    <row r="551" spans="1:11" x14ac:dyDescent="0.25">
      <c r="A551" s="100"/>
      <c r="B551" s="208" t="s">
        <v>15</v>
      </c>
      <c r="C551" s="24"/>
      <c r="D551" s="224"/>
      <c r="E551" s="25"/>
      <c r="F551" s="217"/>
      <c r="G551" s="25"/>
      <c r="H551" s="217"/>
      <c r="I551" s="25"/>
      <c r="J551" s="25"/>
      <c r="K551" s="226"/>
    </row>
    <row r="552" spans="1:11" ht="31.5" x14ac:dyDescent="0.25">
      <c r="A552" s="100" t="s">
        <v>212</v>
      </c>
      <c r="B552" s="222"/>
      <c r="C552" s="28" t="s">
        <v>195</v>
      </c>
      <c r="D552" s="224"/>
      <c r="E552" s="223"/>
      <c r="F552" s="224">
        <v>6.04</v>
      </c>
      <c r="G552" s="223">
        <v>5.54</v>
      </c>
      <c r="H552" s="224">
        <v>30.04</v>
      </c>
      <c r="I552" s="223">
        <v>214.8</v>
      </c>
      <c r="J552" s="224"/>
      <c r="K552" s="226" t="s">
        <v>213</v>
      </c>
    </row>
    <row r="553" spans="1:11" x14ac:dyDescent="0.25">
      <c r="A553" s="100"/>
      <c r="B553" s="397" t="s">
        <v>203</v>
      </c>
      <c r="C553" s="28"/>
      <c r="D553" s="224">
        <v>22.5</v>
      </c>
      <c r="E553" s="223">
        <v>22.5</v>
      </c>
      <c r="F553" s="224"/>
      <c r="G553" s="223"/>
      <c r="H553" s="224"/>
      <c r="I553" s="223"/>
      <c r="J553" s="224"/>
      <c r="K553" s="226"/>
    </row>
    <row r="554" spans="1:11" x14ac:dyDescent="0.25">
      <c r="A554" s="100"/>
      <c r="B554" s="222" t="s">
        <v>19</v>
      </c>
      <c r="C554" s="28"/>
      <c r="D554" s="224">
        <v>90</v>
      </c>
      <c r="E554" s="223">
        <v>90</v>
      </c>
      <c r="F554" s="224"/>
      <c r="G554" s="223"/>
      <c r="H554" s="224"/>
      <c r="I554" s="223"/>
      <c r="J554" s="224"/>
      <c r="K554" s="226"/>
    </row>
    <row r="555" spans="1:11" x14ac:dyDescent="0.25">
      <c r="A555" s="100"/>
      <c r="B555" s="222" t="s">
        <v>20</v>
      </c>
      <c r="C555" s="28"/>
      <c r="D555" s="224">
        <v>68</v>
      </c>
      <c r="E555" s="223">
        <v>68</v>
      </c>
      <c r="F555" s="224"/>
      <c r="G555" s="223"/>
      <c r="H555" s="224"/>
      <c r="I555" s="223"/>
      <c r="J555" s="224"/>
      <c r="K555" s="226"/>
    </row>
    <row r="556" spans="1:11" x14ac:dyDescent="0.25">
      <c r="A556" s="100"/>
      <c r="B556" s="222" t="s">
        <v>21</v>
      </c>
      <c r="C556" s="28"/>
      <c r="D556" s="224">
        <v>2.5</v>
      </c>
      <c r="E556" s="223">
        <v>2.5</v>
      </c>
      <c r="F556" s="224"/>
      <c r="G556" s="223"/>
      <c r="H556" s="224"/>
      <c r="I556" s="223"/>
      <c r="J556" s="224"/>
      <c r="K556" s="226"/>
    </row>
    <row r="557" spans="1:11" x14ac:dyDescent="0.25">
      <c r="A557" s="100"/>
      <c r="B557" s="230" t="s">
        <v>152</v>
      </c>
      <c r="C557" s="28"/>
      <c r="D557" s="224">
        <v>0.5</v>
      </c>
      <c r="E557" s="223">
        <v>0.5</v>
      </c>
      <c r="F557" s="224"/>
      <c r="G557" s="223"/>
      <c r="H557" s="224"/>
      <c r="I557" s="223"/>
      <c r="J557" s="224"/>
      <c r="K557" s="226"/>
    </row>
    <row r="558" spans="1:11" x14ac:dyDescent="0.25">
      <c r="A558" s="100"/>
      <c r="B558" s="222" t="s">
        <v>22</v>
      </c>
      <c r="C558" s="28"/>
      <c r="D558" s="224">
        <v>3</v>
      </c>
      <c r="E558" s="223">
        <v>3</v>
      </c>
      <c r="F558" s="224"/>
      <c r="G558" s="223"/>
      <c r="H558" s="224"/>
      <c r="I558" s="223"/>
      <c r="J558" s="223"/>
      <c r="K558" s="226"/>
    </row>
    <row r="559" spans="1:11" ht="31.5" x14ac:dyDescent="0.25">
      <c r="A559" s="100" t="s">
        <v>23</v>
      </c>
      <c r="B559" s="222"/>
      <c r="C559" s="28" t="s">
        <v>196</v>
      </c>
      <c r="D559" s="217"/>
      <c r="E559" s="26"/>
      <c r="F559" s="224">
        <v>2.8522522522522524</v>
      </c>
      <c r="G559" s="223">
        <v>2.4126126126126128</v>
      </c>
      <c r="H559" s="224">
        <v>10.35</v>
      </c>
      <c r="I559" s="223">
        <v>74.58</v>
      </c>
      <c r="J559" s="223">
        <v>1.17</v>
      </c>
      <c r="K559" s="226" t="s">
        <v>247</v>
      </c>
    </row>
    <row r="560" spans="1:11" x14ac:dyDescent="0.25">
      <c r="A560" s="100"/>
      <c r="B560" s="222" t="s">
        <v>24</v>
      </c>
      <c r="C560" s="28"/>
      <c r="D560" s="224">
        <v>2.5</v>
      </c>
      <c r="E560" s="223">
        <v>2.5</v>
      </c>
      <c r="F560" s="224"/>
      <c r="G560" s="223"/>
      <c r="H560" s="224"/>
      <c r="I560" s="223"/>
      <c r="J560" s="223"/>
      <c r="K560" s="226"/>
    </row>
    <row r="561" spans="1:11" x14ac:dyDescent="0.25">
      <c r="A561" s="100"/>
      <c r="B561" s="222" t="s">
        <v>21</v>
      </c>
      <c r="C561" s="28"/>
      <c r="D561" s="224">
        <v>6</v>
      </c>
      <c r="E561" s="223">
        <v>6</v>
      </c>
      <c r="F561" s="224"/>
      <c r="G561" s="223"/>
      <c r="H561" s="224"/>
      <c r="I561" s="223"/>
      <c r="J561" s="223"/>
      <c r="K561" s="226"/>
    </row>
    <row r="562" spans="1:11" x14ac:dyDescent="0.25">
      <c r="A562" s="100"/>
      <c r="B562" s="222" t="s">
        <v>19</v>
      </c>
      <c r="C562" s="28"/>
      <c r="D562" s="224">
        <v>90</v>
      </c>
      <c r="E562" s="223">
        <v>90</v>
      </c>
      <c r="F562" s="224"/>
      <c r="G562" s="223"/>
      <c r="H562" s="224"/>
      <c r="I562" s="223"/>
      <c r="J562" s="223"/>
      <c r="K562" s="226"/>
    </row>
    <row r="563" spans="1:11" x14ac:dyDescent="0.25">
      <c r="A563" s="100"/>
      <c r="B563" s="222" t="s">
        <v>20</v>
      </c>
      <c r="C563" s="28"/>
      <c r="D563" s="224">
        <v>108</v>
      </c>
      <c r="E563" s="223">
        <v>108</v>
      </c>
      <c r="F563" s="224"/>
      <c r="G563" s="223"/>
      <c r="H563" s="224"/>
      <c r="I563" s="223"/>
      <c r="J563" s="223"/>
      <c r="K563" s="226"/>
    </row>
    <row r="564" spans="1:11" ht="31.5" x14ac:dyDescent="0.25">
      <c r="A564" s="100" t="s">
        <v>148</v>
      </c>
      <c r="B564" s="222"/>
      <c r="C564" s="28" t="s">
        <v>26</v>
      </c>
      <c r="D564" s="19"/>
      <c r="E564" s="26"/>
      <c r="F564" s="228">
        <v>2.2922522522522524</v>
      </c>
      <c r="G564" s="223">
        <v>4.5008708708708705</v>
      </c>
      <c r="H564" s="224">
        <v>15.49</v>
      </c>
      <c r="I564" s="228">
        <v>111.67867867867868</v>
      </c>
      <c r="J564" s="228"/>
      <c r="K564" s="226" t="s">
        <v>248</v>
      </c>
    </row>
    <row r="565" spans="1:11" x14ac:dyDescent="0.25">
      <c r="A565" s="100"/>
      <c r="B565" s="222" t="s">
        <v>27</v>
      </c>
      <c r="C565" s="28"/>
      <c r="D565" s="228">
        <v>30</v>
      </c>
      <c r="E565" s="223">
        <v>30</v>
      </c>
      <c r="F565" s="228"/>
      <c r="G565" s="223"/>
      <c r="H565" s="223"/>
      <c r="I565" s="228"/>
      <c r="J565" s="228"/>
      <c r="K565" s="226"/>
    </row>
    <row r="566" spans="1:11" ht="16.5" thickBot="1" x14ac:dyDescent="0.3">
      <c r="A566" s="100"/>
      <c r="B566" s="222" t="s">
        <v>22</v>
      </c>
      <c r="C566" s="28"/>
      <c r="D566" s="228">
        <v>5</v>
      </c>
      <c r="E566" s="223">
        <v>5</v>
      </c>
      <c r="F566" s="228" t="s">
        <v>3</v>
      </c>
      <c r="G566" s="223"/>
      <c r="H566" s="223"/>
      <c r="I566" s="228"/>
      <c r="J566" s="228"/>
      <c r="K566" s="226"/>
    </row>
    <row r="567" spans="1:11" s="37" customFormat="1" ht="16.5" thickBot="1" x14ac:dyDescent="0.3">
      <c r="A567" s="207" t="s">
        <v>28</v>
      </c>
      <c r="B567" s="31"/>
      <c r="C567" s="32">
        <f>183+186+35</f>
        <v>404</v>
      </c>
      <c r="D567" s="63"/>
      <c r="E567" s="34"/>
      <c r="F567" s="35">
        <f>SUM(F551:F566)</f>
        <v>11.184504504504504</v>
      </c>
      <c r="G567" s="35">
        <f t="shared" ref="G567:J567" si="7">SUM(G551:G566)</f>
        <v>12.453483483483485</v>
      </c>
      <c r="H567" s="35">
        <f t="shared" si="7"/>
        <v>55.88</v>
      </c>
      <c r="I567" s="35">
        <f t="shared" si="7"/>
        <v>401.05867867867869</v>
      </c>
      <c r="J567" s="35">
        <f t="shared" si="7"/>
        <v>1.17</v>
      </c>
      <c r="K567" s="36"/>
    </row>
    <row r="568" spans="1:11" x14ac:dyDescent="0.25">
      <c r="A568" s="446"/>
      <c r="B568" s="110" t="s">
        <v>29</v>
      </c>
      <c r="C568" s="24"/>
      <c r="D568" s="197"/>
      <c r="E568" s="17"/>
      <c r="F568" s="197"/>
      <c r="G568" s="17"/>
      <c r="H568" s="198"/>
      <c r="I568" s="198"/>
      <c r="J568" s="17"/>
      <c r="K568" s="226"/>
    </row>
    <row r="569" spans="1:11" x14ac:dyDescent="0.25">
      <c r="A569" s="436" t="s">
        <v>42</v>
      </c>
      <c r="B569" s="249"/>
      <c r="C569" s="155">
        <v>100</v>
      </c>
      <c r="D569" s="370">
        <v>100</v>
      </c>
      <c r="E569" s="86">
        <v>100</v>
      </c>
      <c r="F569" s="406">
        <v>0.4</v>
      </c>
      <c r="G569" s="162">
        <v>0.4</v>
      </c>
      <c r="H569" s="406">
        <v>9.8000000000000007</v>
      </c>
      <c r="I569" s="162">
        <v>47</v>
      </c>
      <c r="J569" s="406">
        <v>10</v>
      </c>
      <c r="K569" s="47" t="s">
        <v>116</v>
      </c>
    </row>
    <row r="570" spans="1:11" ht="16.5" thickBot="1" x14ac:dyDescent="0.3">
      <c r="A570" s="436" t="s">
        <v>281</v>
      </c>
      <c r="B570" s="407"/>
      <c r="C570" s="162"/>
      <c r="D570" s="370"/>
      <c r="E570" s="86"/>
      <c r="F570" s="406"/>
      <c r="G570" s="162"/>
      <c r="H570" s="406"/>
      <c r="I570" s="162"/>
      <c r="J570" s="408"/>
      <c r="K570" s="47" t="s">
        <v>305</v>
      </c>
    </row>
    <row r="571" spans="1:11" s="37" customFormat="1" ht="16.5" thickBot="1" x14ac:dyDescent="0.3">
      <c r="A571" s="207" t="s">
        <v>28</v>
      </c>
      <c r="B571" s="31"/>
      <c r="C571" s="32">
        <v>100</v>
      </c>
      <c r="D571" s="63"/>
      <c r="E571" s="38"/>
      <c r="F571" s="99">
        <f>SUM(F569:F570)</f>
        <v>0.4</v>
      </c>
      <c r="G571" s="35">
        <f>SUM(G569:G570)</f>
        <v>0.4</v>
      </c>
      <c r="H571" s="99">
        <f>SUM(H569:H570)</f>
        <v>9.8000000000000007</v>
      </c>
      <c r="I571" s="35">
        <f>SUM(I569:I570)</f>
        <v>47</v>
      </c>
      <c r="J571" s="99">
        <f>SUM(J569:J570)</f>
        <v>10</v>
      </c>
      <c r="K571" s="36"/>
    </row>
    <row r="572" spans="1:11" x14ac:dyDescent="0.25">
      <c r="A572" s="446"/>
      <c r="B572" s="110" t="s">
        <v>30</v>
      </c>
      <c r="C572" s="24"/>
      <c r="D572" s="251"/>
      <c r="E572" s="74"/>
      <c r="F572" s="17"/>
      <c r="G572" s="197"/>
      <c r="H572" s="17"/>
      <c r="I572" s="197"/>
      <c r="J572" s="25"/>
      <c r="K572" s="18"/>
    </row>
    <row r="573" spans="1:11" s="118" customFormat="1" ht="28.5" customHeight="1" x14ac:dyDescent="0.25">
      <c r="A573" s="436" t="s">
        <v>329</v>
      </c>
      <c r="B573" s="249"/>
      <c r="C573" s="87">
        <v>50</v>
      </c>
      <c r="D573" s="410"/>
      <c r="E573" s="337"/>
      <c r="F573" s="86">
        <v>0.85350000000000004</v>
      </c>
      <c r="G573" s="370">
        <v>2.5020000000000002</v>
      </c>
      <c r="H573" s="86">
        <v>4.2290000000000001</v>
      </c>
      <c r="I573" s="370">
        <v>42.85</v>
      </c>
      <c r="J573" s="86">
        <v>9.91</v>
      </c>
      <c r="K573" s="226" t="s">
        <v>380</v>
      </c>
    </row>
    <row r="574" spans="1:11" s="118" customFormat="1" ht="16.5" customHeight="1" x14ac:dyDescent="0.25">
      <c r="A574" s="436"/>
      <c r="B574" s="249" t="s">
        <v>379</v>
      </c>
      <c r="C574" s="165"/>
      <c r="D574" s="370">
        <v>57.9</v>
      </c>
      <c r="E574" s="86">
        <v>40</v>
      </c>
      <c r="F574" s="165"/>
      <c r="G574" s="411"/>
      <c r="H574" s="165"/>
      <c r="I574" s="411"/>
      <c r="J574" s="165"/>
      <c r="K574" s="163"/>
    </row>
    <row r="575" spans="1:11" s="118" customFormat="1" ht="16.5" customHeight="1" x14ac:dyDescent="0.25">
      <c r="A575" s="436"/>
      <c r="B575" s="249" t="s">
        <v>86</v>
      </c>
      <c r="C575" s="165"/>
      <c r="D575" s="370">
        <v>6</v>
      </c>
      <c r="E575" s="86">
        <v>5</v>
      </c>
      <c r="F575" s="165"/>
      <c r="G575" s="411"/>
      <c r="H575" s="165"/>
      <c r="I575" s="411"/>
      <c r="J575" s="165"/>
      <c r="K575" s="163"/>
    </row>
    <row r="576" spans="1:11" s="118" customFormat="1" ht="16.5" customHeight="1" x14ac:dyDescent="0.25">
      <c r="A576" s="436"/>
      <c r="B576" s="249" t="s">
        <v>107</v>
      </c>
      <c r="C576" s="165"/>
      <c r="D576" s="370">
        <v>2.5</v>
      </c>
      <c r="E576" s="86">
        <v>2.5</v>
      </c>
      <c r="F576" s="165"/>
      <c r="G576" s="411"/>
      <c r="H576" s="165"/>
      <c r="I576" s="411"/>
      <c r="J576" s="165"/>
      <c r="K576" s="163"/>
    </row>
    <row r="577" spans="1:11" s="118" customFormat="1" ht="16.5" customHeight="1" x14ac:dyDescent="0.25">
      <c r="A577" s="436"/>
      <c r="B577" s="249" t="s">
        <v>48</v>
      </c>
      <c r="C577" s="165"/>
      <c r="D577" s="370">
        <v>2.5</v>
      </c>
      <c r="E577" s="86">
        <v>2.5</v>
      </c>
      <c r="F577" s="165"/>
      <c r="G577" s="411"/>
      <c r="H577" s="165"/>
      <c r="I577" s="411"/>
      <c r="J577" s="165"/>
      <c r="K577" s="163"/>
    </row>
    <row r="578" spans="1:11" s="118" customFormat="1" ht="45.75" customHeight="1" x14ac:dyDescent="0.25">
      <c r="A578" s="100" t="s">
        <v>446</v>
      </c>
      <c r="B578" s="476"/>
      <c r="C578" s="142" t="s">
        <v>234</v>
      </c>
      <c r="D578" s="395"/>
      <c r="E578" s="117"/>
      <c r="F578" s="46">
        <v>2.8441999999999998</v>
      </c>
      <c r="G578" s="219">
        <v>3.2130000000000001</v>
      </c>
      <c r="H578" s="46">
        <v>9.5169999999999995</v>
      </c>
      <c r="I578" s="219">
        <v>81.94</v>
      </c>
      <c r="J578" s="46">
        <v>6.15</v>
      </c>
      <c r="K578" s="50" t="s">
        <v>115</v>
      </c>
    </row>
    <row r="579" spans="1:11" s="118" customFormat="1" ht="16.5" customHeight="1" x14ac:dyDescent="0.25">
      <c r="A579" s="100"/>
      <c r="B579" s="476" t="s">
        <v>155</v>
      </c>
      <c r="C579" s="483"/>
      <c r="D579" s="478">
        <v>11</v>
      </c>
      <c r="E579" s="479">
        <v>11</v>
      </c>
      <c r="F579" s="223"/>
      <c r="G579" s="224"/>
      <c r="H579" s="223"/>
      <c r="I579" s="224"/>
      <c r="J579" s="223"/>
      <c r="K579" s="226"/>
    </row>
    <row r="580" spans="1:11" s="118" customFormat="1" ht="16.5" customHeight="1" x14ac:dyDescent="0.25">
      <c r="A580" s="100"/>
      <c r="B580" s="476" t="s">
        <v>108</v>
      </c>
      <c r="C580" s="483"/>
      <c r="D580" s="478">
        <v>80</v>
      </c>
      <c r="E580" s="479">
        <v>60</v>
      </c>
      <c r="F580" s="223"/>
      <c r="G580" s="224"/>
      <c r="H580" s="223"/>
      <c r="I580" s="224"/>
      <c r="J580" s="223"/>
      <c r="K580" s="226"/>
    </row>
    <row r="581" spans="1:11" s="118" customFormat="1" ht="16.5" customHeight="1" x14ac:dyDescent="0.25">
      <c r="A581" s="100"/>
      <c r="B581" s="476" t="s">
        <v>66</v>
      </c>
      <c r="C581" s="483"/>
      <c r="D581" s="478">
        <v>9</v>
      </c>
      <c r="E581" s="479">
        <v>7.2</v>
      </c>
      <c r="F581" s="223"/>
      <c r="G581" s="224"/>
      <c r="H581" s="223"/>
      <c r="I581" s="224"/>
      <c r="J581" s="223"/>
      <c r="K581" s="226"/>
    </row>
    <row r="582" spans="1:11" s="118" customFormat="1" x14ac:dyDescent="0.25">
      <c r="A582" s="100"/>
      <c r="B582" s="476" t="s">
        <v>86</v>
      </c>
      <c r="C582" s="483"/>
      <c r="D582" s="478">
        <v>8.6</v>
      </c>
      <c r="E582" s="479">
        <v>7.2</v>
      </c>
      <c r="F582" s="223"/>
      <c r="G582" s="224"/>
      <c r="H582" s="223"/>
      <c r="I582" s="224"/>
      <c r="J582" s="223"/>
      <c r="K582" s="226"/>
    </row>
    <row r="583" spans="1:11" x14ac:dyDescent="0.25">
      <c r="A583" s="100"/>
      <c r="B583" s="476" t="s">
        <v>107</v>
      </c>
      <c r="C583" s="483"/>
      <c r="D583" s="478">
        <v>1.8</v>
      </c>
      <c r="E583" s="479">
        <v>1.8</v>
      </c>
      <c r="F583" s="223"/>
      <c r="G583" s="224"/>
      <c r="H583" s="223"/>
      <c r="I583" s="224"/>
      <c r="J583" s="223"/>
      <c r="K583" s="226"/>
    </row>
    <row r="584" spans="1:11" s="227" customFormat="1" x14ac:dyDescent="0.25">
      <c r="A584" s="100"/>
      <c r="B584" s="476" t="s">
        <v>152</v>
      </c>
      <c r="C584" s="483"/>
      <c r="D584" s="478">
        <v>0.6</v>
      </c>
      <c r="E584" s="479">
        <v>0.6</v>
      </c>
      <c r="F584" s="223"/>
      <c r="G584" s="224"/>
      <c r="H584" s="223"/>
      <c r="I584" s="224"/>
      <c r="J584" s="223"/>
      <c r="K584" s="226"/>
    </row>
    <row r="585" spans="1:11" x14ac:dyDescent="0.25">
      <c r="A585" s="100"/>
      <c r="B585" s="476" t="s">
        <v>266</v>
      </c>
      <c r="C585" s="483"/>
      <c r="D585" s="478">
        <v>126</v>
      </c>
      <c r="E585" s="479">
        <v>126</v>
      </c>
      <c r="F585" s="223"/>
      <c r="G585" s="224"/>
      <c r="H585" s="223"/>
      <c r="I585" s="224"/>
      <c r="J585" s="223"/>
      <c r="K585" s="226"/>
    </row>
    <row r="586" spans="1:11" x14ac:dyDescent="0.25">
      <c r="A586" s="100"/>
      <c r="B586" s="222" t="s">
        <v>381</v>
      </c>
      <c r="C586" s="226"/>
      <c r="D586" s="217"/>
      <c r="E586" s="26"/>
      <c r="F586" s="26"/>
      <c r="G586" s="217"/>
      <c r="H586" s="26"/>
      <c r="I586" s="217"/>
      <c r="J586" s="26"/>
      <c r="K586" s="226"/>
    </row>
    <row r="587" spans="1:11" x14ac:dyDescent="0.25">
      <c r="A587" s="100"/>
      <c r="B587" s="193" t="s">
        <v>382</v>
      </c>
      <c r="C587" s="28"/>
      <c r="D587" s="224">
        <v>17.559999999999999</v>
      </c>
      <c r="E587" s="223">
        <v>11.4</v>
      </c>
      <c r="F587" s="26"/>
      <c r="G587" s="217"/>
      <c r="H587" s="26"/>
      <c r="I587" s="217"/>
      <c r="J587" s="26"/>
      <c r="K587" s="226"/>
    </row>
    <row r="588" spans="1:11" x14ac:dyDescent="0.25">
      <c r="A588" s="100"/>
      <c r="B588" s="222" t="s">
        <v>171</v>
      </c>
      <c r="C588" s="28"/>
      <c r="D588" s="224">
        <v>11.97</v>
      </c>
      <c r="E588" s="223">
        <v>11.4</v>
      </c>
      <c r="F588" s="26"/>
      <c r="G588" s="217"/>
      <c r="H588" s="26"/>
      <c r="I588" s="217"/>
      <c r="J588" s="26"/>
      <c r="K588" s="226"/>
    </row>
    <row r="589" spans="1:11" x14ac:dyDescent="0.25">
      <c r="A589" s="100"/>
      <c r="B589" s="222" t="s">
        <v>86</v>
      </c>
      <c r="C589" s="28"/>
      <c r="D589" s="224">
        <v>1.19</v>
      </c>
      <c r="E589" s="223">
        <v>1</v>
      </c>
      <c r="F589" s="26"/>
      <c r="G589" s="217"/>
      <c r="H589" s="26"/>
      <c r="I589" s="217"/>
      <c r="J589" s="26"/>
      <c r="K589" s="226"/>
    </row>
    <row r="590" spans="1:11" x14ac:dyDescent="0.25">
      <c r="A590" s="100"/>
      <c r="B590" s="222" t="s">
        <v>259</v>
      </c>
      <c r="C590" s="28"/>
      <c r="D590" s="224">
        <v>0.96</v>
      </c>
      <c r="E590" s="223">
        <v>0.8</v>
      </c>
      <c r="F590" s="26"/>
      <c r="G590" s="217"/>
      <c r="H590" s="26"/>
      <c r="I590" s="217"/>
      <c r="J590" s="26"/>
      <c r="K590" s="226"/>
    </row>
    <row r="591" spans="1:11" x14ac:dyDescent="0.25">
      <c r="A591" s="100"/>
      <c r="B591" s="222" t="s">
        <v>111</v>
      </c>
      <c r="C591" s="28"/>
      <c r="D591" s="224">
        <v>1</v>
      </c>
      <c r="E591" s="223">
        <v>1</v>
      </c>
      <c r="F591" s="26"/>
      <c r="G591" s="217"/>
      <c r="H591" s="26"/>
      <c r="I591" s="217"/>
      <c r="J591" s="26"/>
      <c r="K591" s="226"/>
    </row>
    <row r="592" spans="1:11" x14ac:dyDescent="0.25">
      <c r="A592" s="100"/>
      <c r="B592" s="222" t="s">
        <v>167</v>
      </c>
      <c r="C592" s="28"/>
      <c r="D592" s="224">
        <v>0.1</v>
      </c>
      <c r="E592" s="223">
        <v>0.1</v>
      </c>
      <c r="F592" s="26"/>
      <c r="G592" s="217"/>
      <c r="H592" s="26"/>
      <c r="I592" s="217"/>
      <c r="J592" s="26"/>
      <c r="K592" s="226"/>
    </row>
    <row r="593" spans="1:11" ht="31.5" x14ac:dyDescent="0.25">
      <c r="A593" s="100"/>
      <c r="B593" s="222" t="s">
        <v>233</v>
      </c>
      <c r="C593" s="226"/>
      <c r="D593" s="217"/>
      <c r="E593" s="46">
        <v>14.3</v>
      </c>
      <c r="F593" s="26"/>
      <c r="G593" s="217"/>
      <c r="H593" s="26"/>
      <c r="I593" s="217"/>
      <c r="J593" s="26"/>
      <c r="K593" s="226"/>
    </row>
    <row r="594" spans="1:11" x14ac:dyDescent="0.25">
      <c r="A594" s="100"/>
      <c r="B594" s="222" t="s">
        <v>138</v>
      </c>
      <c r="C594" s="226"/>
      <c r="D594" s="217"/>
      <c r="E594" s="46">
        <v>10</v>
      </c>
      <c r="F594" s="26"/>
      <c r="G594" s="217"/>
      <c r="H594" s="26"/>
      <c r="I594" s="217"/>
      <c r="J594" s="26"/>
      <c r="K594" s="226"/>
    </row>
    <row r="595" spans="1:11" x14ac:dyDescent="0.25">
      <c r="A595" s="433" t="s">
        <v>79</v>
      </c>
      <c r="B595" s="239"/>
      <c r="C595" s="60">
        <v>80</v>
      </c>
      <c r="D595" s="240"/>
      <c r="E595" s="61"/>
      <c r="F595" s="60">
        <v>9.76</v>
      </c>
      <c r="G595" s="241">
        <v>6.21</v>
      </c>
      <c r="H595" s="60">
        <v>11.74</v>
      </c>
      <c r="I595" s="241">
        <v>142.4</v>
      </c>
      <c r="J595" s="60">
        <v>0.25</v>
      </c>
      <c r="K595" s="180" t="s">
        <v>119</v>
      </c>
    </row>
    <row r="596" spans="1:11" x14ac:dyDescent="0.25">
      <c r="A596" s="433"/>
      <c r="B596" s="239" t="s">
        <v>112</v>
      </c>
      <c r="C596" s="93"/>
      <c r="D596" s="240">
        <v>82.2</v>
      </c>
      <c r="E596" s="61">
        <v>60</v>
      </c>
      <c r="F596" s="93"/>
      <c r="G596" s="239"/>
      <c r="H596" s="93"/>
      <c r="I596" s="239"/>
      <c r="J596" s="93"/>
      <c r="K596" s="93"/>
    </row>
    <row r="597" spans="1:11" x14ac:dyDescent="0.25">
      <c r="A597" s="433"/>
      <c r="B597" s="239" t="s">
        <v>182</v>
      </c>
      <c r="C597" s="93"/>
      <c r="D597" s="240">
        <v>63</v>
      </c>
      <c r="E597" s="61">
        <v>60</v>
      </c>
      <c r="F597" s="93"/>
      <c r="G597" s="239"/>
      <c r="H597" s="93"/>
      <c r="I597" s="239"/>
      <c r="J597" s="93"/>
      <c r="K597" s="93"/>
    </row>
    <row r="598" spans="1:11" x14ac:dyDescent="0.25">
      <c r="A598" s="433"/>
      <c r="B598" s="239" t="s">
        <v>60</v>
      </c>
      <c r="C598" s="93"/>
      <c r="D598" s="240">
        <v>2.1</v>
      </c>
      <c r="E598" s="61">
        <v>2.1</v>
      </c>
      <c r="F598" s="93"/>
      <c r="G598" s="239"/>
      <c r="H598" s="93"/>
      <c r="I598" s="239"/>
      <c r="J598" s="93"/>
      <c r="K598" s="93"/>
    </row>
    <row r="599" spans="1:11" x14ac:dyDescent="0.25">
      <c r="A599" s="433"/>
      <c r="B599" s="239" t="s">
        <v>44</v>
      </c>
      <c r="C599" s="93"/>
      <c r="D599" s="240">
        <v>1.44</v>
      </c>
      <c r="E599" s="61">
        <v>1.2</v>
      </c>
      <c r="F599" s="93"/>
      <c r="G599" s="239"/>
      <c r="H599" s="93"/>
      <c r="I599" s="239"/>
      <c r="J599" s="93"/>
      <c r="K599" s="93"/>
    </row>
    <row r="600" spans="1:11" x14ac:dyDescent="0.25">
      <c r="A600" s="433"/>
      <c r="B600" s="239" t="s">
        <v>31</v>
      </c>
      <c r="C600" s="93"/>
      <c r="D600" s="240">
        <v>18</v>
      </c>
      <c r="E600" s="61">
        <v>15</v>
      </c>
      <c r="F600" s="93"/>
      <c r="G600" s="239"/>
      <c r="H600" s="93"/>
      <c r="I600" s="239"/>
      <c r="J600" s="93"/>
      <c r="K600" s="93"/>
    </row>
    <row r="601" spans="1:11" x14ac:dyDescent="0.25">
      <c r="A601" s="433"/>
      <c r="B601" s="239" t="s">
        <v>51</v>
      </c>
      <c r="C601" s="93"/>
      <c r="D601" s="240">
        <v>11.2</v>
      </c>
      <c r="E601" s="61">
        <v>11.2</v>
      </c>
      <c r="F601" s="93"/>
      <c r="G601" s="239"/>
      <c r="H601" s="93"/>
      <c r="I601" s="239"/>
      <c r="J601" s="93"/>
      <c r="K601" s="93"/>
    </row>
    <row r="602" spans="1:11" x14ac:dyDescent="0.25">
      <c r="A602" s="433"/>
      <c r="B602" s="239" t="s">
        <v>152</v>
      </c>
      <c r="C602" s="93"/>
      <c r="D602" s="240">
        <v>0.65</v>
      </c>
      <c r="E602" s="61">
        <v>0.65</v>
      </c>
      <c r="F602" s="93"/>
      <c r="G602" s="239"/>
      <c r="H602" s="93"/>
      <c r="I602" s="239"/>
      <c r="J602" s="93"/>
      <c r="K602" s="93"/>
    </row>
    <row r="603" spans="1:11" x14ac:dyDescent="0.25">
      <c r="A603" s="100"/>
      <c r="B603" s="239" t="s">
        <v>48</v>
      </c>
      <c r="C603" s="93"/>
      <c r="D603" s="240">
        <v>0.16</v>
      </c>
      <c r="E603" s="61">
        <v>0.16</v>
      </c>
      <c r="F603" s="26"/>
      <c r="G603" s="217"/>
      <c r="H603" s="26"/>
      <c r="I603" s="217"/>
      <c r="J603" s="26"/>
      <c r="K603" s="226"/>
    </row>
    <row r="604" spans="1:11" x14ac:dyDescent="0.25">
      <c r="A604" s="100"/>
      <c r="B604" s="239" t="s">
        <v>72</v>
      </c>
      <c r="C604" s="93"/>
      <c r="D604" s="240">
        <v>8</v>
      </c>
      <c r="E604" s="61">
        <v>8</v>
      </c>
      <c r="F604" s="26"/>
      <c r="G604" s="217"/>
      <c r="H604" s="26"/>
      <c r="I604" s="217"/>
      <c r="J604" s="26"/>
      <c r="K604" s="226"/>
    </row>
    <row r="605" spans="1:11" x14ac:dyDescent="0.25">
      <c r="A605" s="100"/>
      <c r="B605" s="239" t="s">
        <v>36</v>
      </c>
      <c r="C605" s="93"/>
      <c r="D605" s="240">
        <v>2</v>
      </c>
      <c r="E605" s="61">
        <v>2</v>
      </c>
      <c r="F605" s="26"/>
      <c r="G605" s="217"/>
      <c r="H605" s="26"/>
      <c r="I605" s="217"/>
      <c r="J605" s="26"/>
      <c r="K605" s="226"/>
    </row>
    <row r="606" spans="1:11" x14ac:dyDescent="0.25">
      <c r="A606" s="100"/>
      <c r="B606" s="239" t="s">
        <v>33</v>
      </c>
      <c r="C606" s="93"/>
      <c r="D606" s="240"/>
      <c r="E606" s="61">
        <v>94.4</v>
      </c>
      <c r="F606" s="26"/>
      <c r="G606" s="217"/>
      <c r="H606" s="26"/>
      <c r="I606" s="217"/>
      <c r="J606" s="26"/>
      <c r="K606" s="226"/>
    </row>
    <row r="607" spans="1:11" ht="31.5" x14ac:dyDescent="0.25">
      <c r="A607" s="100" t="s">
        <v>46</v>
      </c>
      <c r="B607" s="222"/>
      <c r="C607" s="28">
        <v>140</v>
      </c>
      <c r="D607" s="223"/>
      <c r="E607" s="225"/>
      <c r="F607" s="224">
        <v>2.8613445378151261</v>
      </c>
      <c r="G607" s="223">
        <v>4.4831932773109244</v>
      </c>
      <c r="H607" s="224">
        <v>19.079999999999998</v>
      </c>
      <c r="I607" s="223">
        <v>128.1</v>
      </c>
      <c r="J607" s="224">
        <v>16.96</v>
      </c>
      <c r="K607" s="226" t="s">
        <v>292</v>
      </c>
    </row>
    <row r="608" spans="1:11" x14ac:dyDescent="0.25">
      <c r="A608" s="100"/>
      <c r="B608" s="222" t="s">
        <v>34</v>
      </c>
      <c r="C608" s="28"/>
      <c r="D608" s="223">
        <v>159.6</v>
      </c>
      <c r="E608" s="225">
        <v>119.7</v>
      </c>
      <c r="F608" s="224"/>
      <c r="G608" s="223"/>
      <c r="H608" s="224"/>
      <c r="I608" s="223"/>
      <c r="J608" s="224"/>
      <c r="K608" s="226"/>
    </row>
    <row r="609" spans="1:11" x14ac:dyDescent="0.25">
      <c r="A609" s="100"/>
      <c r="B609" s="222" t="s">
        <v>19</v>
      </c>
      <c r="C609" s="28"/>
      <c r="D609" s="223">
        <v>22.12</v>
      </c>
      <c r="E609" s="225">
        <v>21</v>
      </c>
      <c r="F609" s="224"/>
      <c r="G609" s="223"/>
      <c r="H609" s="224"/>
      <c r="I609" s="223"/>
      <c r="J609" s="224"/>
      <c r="K609" s="226"/>
    </row>
    <row r="610" spans="1:11" x14ac:dyDescent="0.25">
      <c r="A610" s="100"/>
      <c r="B610" s="222" t="s">
        <v>22</v>
      </c>
      <c r="C610" s="28"/>
      <c r="D610" s="223">
        <v>5</v>
      </c>
      <c r="E610" s="225">
        <v>5</v>
      </c>
      <c r="F610" s="224"/>
      <c r="G610" s="223"/>
      <c r="H610" s="224"/>
      <c r="I610" s="223"/>
      <c r="J610" s="224"/>
      <c r="K610" s="226"/>
    </row>
    <row r="611" spans="1:11" s="227" customFormat="1" x14ac:dyDescent="0.25">
      <c r="A611" s="100"/>
      <c r="B611" s="230" t="s">
        <v>152</v>
      </c>
      <c r="C611" s="28"/>
      <c r="D611" s="223">
        <v>0.52</v>
      </c>
      <c r="E611" s="225">
        <v>0.52</v>
      </c>
      <c r="F611" s="224"/>
      <c r="G611" s="223"/>
      <c r="H611" s="224"/>
      <c r="I611" s="223"/>
      <c r="J611" s="224"/>
      <c r="K611" s="226"/>
    </row>
    <row r="612" spans="1:11" ht="31.5" x14ac:dyDescent="0.25">
      <c r="A612" s="100" t="s">
        <v>215</v>
      </c>
      <c r="B612" s="222"/>
      <c r="C612" s="28">
        <v>180</v>
      </c>
      <c r="D612" s="224"/>
      <c r="E612" s="223"/>
      <c r="F612" s="223">
        <v>0.14000000000000001</v>
      </c>
      <c r="G612" s="224">
        <v>0.14000000000000001</v>
      </c>
      <c r="H612" s="223">
        <v>25.09</v>
      </c>
      <c r="I612" s="224">
        <v>103.14</v>
      </c>
      <c r="J612" s="223">
        <v>0.81</v>
      </c>
      <c r="K612" s="226" t="s">
        <v>299</v>
      </c>
    </row>
    <row r="613" spans="1:11" x14ac:dyDescent="0.25">
      <c r="A613" s="100"/>
      <c r="B613" s="222" t="s">
        <v>150</v>
      </c>
      <c r="C613" s="28"/>
      <c r="D613" s="224">
        <v>34</v>
      </c>
      <c r="E613" s="223">
        <v>28</v>
      </c>
      <c r="F613" s="223"/>
      <c r="G613" s="224"/>
      <c r="H613" s="223"/>
      <c r="I613" s="224"/>
      <c r="J613" s="26"/>
      <c r="K613" s="226"/>
    </row>
    <row r="614" spans="1:11" x14ac:dyDescent="0.25">
      <c r="A614" s="100"/>
      <c r="B614" s="222" t="s">
        <v>149</v>
      </c>
      <c r="C614" s="28"/>
      <c r="D614" s="224">
        <v>6</v>
      </c>
      <c r="E614" s="223">
        <v>6</v>
      </c>
      <c r="F614" s="223"/>
      <c r="G614" s="224"/>
      <c r="H614" s="223"/>
      <c r="I614" s="224"/>
      <c r="J614" s="26"/>
      <c r="K614" s="226"/>
    </row>
    <row r="615" spans="1:11" x14ac:dyDescent="0.25">
      <c r="A615" s="100"/>
      <c r="B615" s="222" t="s">
        <v>51</v>
      </c>
      <c r="C615" s="28"/>
      <c r="D615" s="224">
        <v>183</v>
      </c>
      <c r="E615" s="223">
        <v>183</v>
      </c>
      <c r="F615" s="223"/>
      <c r="G615" s="224"/>
      <c r="H615" s="223"/>
      <c r="I615" s="224"/>
      <c r="J615" s="26"/>
      <c r="K615" s="226"/>
    </row>
    <row r="616" spans="1:11" ht="48" thickBot="1" x14ac:dyDescent="0.3">
      <c r="A616" s="447" t="s">
        <v>166</v>
      </c>
      <c r="B616" s="20"/>
      <c r="C616" s="70">
        <v>45</v>
      </c>
      <c r="D616" s="55">
        <v>45</v>
      </c>
      <c r="E616" s="52">
        <v>45</v>
      </c>
      <c r="F616" s="52">
        <v>2.9729729729729724</v>
      </c>
      <c r="G616" s="55">
        <v>0.54054054054054046</v>
      </c>
      <c r="H616" s="52">
        <v>17.837837837837839</v>
      </c>
      <c r="I616" s="55">
        <v>89.189189189189179</v>
      </c>
      <c r="J616" s="52"/>
      <c r="K616" s="51" t="s">
        <v>300</v>
      </c>
    </row>
    <row r="617" spans="1:11" s="37" customFormat="1" ht="16.5" thickBot="1" x14ac:dyDescent="0.3">
      <c r="A617" s="207" t="s">
        <v>28</v>
      </c>
      <c r="B617" s="31"/>
      <c r="C617" s="32">
        <f>C573+190+C595+C607+C612+C616</f>
        <v>685</v>
      </c>
      <c r="D617" s="63"/>
      <c r="E617" s="34"/>
      <c r="F617" s="35">
        <f>SUM(F572:F616)</f>
        <v>19.432017510788096</v>
      </c>
      <c r="G617" s="35">
        <f>SUM(G572:G616)</f>
        <v>17.088733817851466</v>
      </c>
      <c r="H617" s="35">
        <f>SUM(H572:H616)</f>
        <v>87.49383783783783</v>
      </c>
      <c r="I617" s="35">
        <f>SUM(I572:I616)</f>
        <v>587.61918918918911</v>
      </c>
      <c r="J617" s="35">
        <f>SUM(J572:J616)</f>
        <v>34.080000000000005</v>
      </c>
      <c r="K617" s="35"/>
    </row>
    <row r="618" spans="1:11" ht="21" customHeight="1" x14ac:dyDescent="0.25">
      <c r="A618" s="100"/>
      <c r="B618" s="417" t="s">
        <v>202</v>
      </c>
      <c r="C618" s="24"/>
      <c r="D618" s="418"/>
      <c r="E618" s="17"/>
      <c r="F618" s="224"/>
      <c r="G618" s="17"/>
      <c r="H618" s="224"/>
      <c r="I618" s="17"/>
      <c r="J618" s="217"/>
      <c r="K618" s="144"/>
    </row>
    <row r="619" spans="1:11" ht="30" x14ac:dyDescent="0.25">
      <c r="A619" s="221" t="s">
        <v>458</v>
      </c>
      <c r="C619" s="28">
        <v>180</v>
      </c>
      <c r="D619" s="29"/>
      <c r="E619" s="223"/>
      <c r="F619" s="488">
        <v>5.48</v>
      </c>
      <c r="G619" s="61">
        <v>4.88</v>
      </c>
      <c r="H619" s="488">
        <v>9.07</v>
      </c>
      <c r="I619" s="61">
        <v>102</v>
      </c>
      <c r="J619" s="488">
        <v>2.34</v>
      </c>
      <c r="K619" s="234" t="s">
        <v>459</v>
      </c>
    </row>
    <row r="620" spans="1:11" x14ac:dyDescent="0.25">
      <c r="A620" s="221" t="s">
        <v>460</v>
      </c>
      <c r="B620" s="221" t="s">
        <v>132</v>
      </c>
      <c r="C620" s="28"/>
      <c r="D620" s="29">
        <v>189</v>
      </c>
      <c r="E620" s="223">
        <v>180</v>
      </c>
      <c r="F620" s="29"/>
      <c r="G620" s="223"/>
      <c r="H620" s="29"/>
      <c r="I620" s="223"/>
      <c r="J620" s="29"/>
      <c r="K620" s="489"/>
    </row>
    <row r="621" spans="1:11" s="227" customFormat="1" ht="25.5" x14ac:dyDescent="0.25">
      <c r="A621" s="113" t="s">
        <v>153</v>
      </c>
      <c r="B621" s="400" t="s">
        <v>425</v>
      </c>
      <c r="C621" s="200">
        <v>40</v>
      </c>
      <c r="D621" s="219">
        <v>40</v>
      </c>
      <c r="E621" s="46">
        <v>40</v>
      </c>
      <c r="F621" s="219">
        <v>3</v>
      </c>
      <c r="G621" s="46">
        <v>3.92</v>
      </c>
      <c r="H621" s="219">
        <v>29.76</v>
      </c>
      <c r="I621" s="46">
        <v>166.8</v>
      </c>
      <c r="J621" s="219"/>
      <c r="K621" s="89" t="s">
        <v>294</v>
      </c>
    </row>
    <row r="622" spans="1:11" ht="31.5" x14ac:dyDescent="0.25">
      <c r="A622" s="100" t="s">
        <v>334</v>
      </c>
      <c r="B622" s="222"/>
      <c r="C622" s="28">
        <v>150</v>
      </c>
      <c r="D622" s="224"/>
      <c r="E622" s="228"/>
      <c r="F622" s="228">
        <v>10.375</v>
      </c>
      <c r="G622" s="61">
        <v>8.8849999999999998</v>
      </c>
      <c r="H622" s="224">
        <v>21.285</v>
      </c>
      <c r="I622" s="223">
        <v>206.33333333333331</v>
      </c>
      <c r="J622" s="224">
        <v>0.18</v>
      </c>
      <c r="K622" s="226" t="s">
        <v>384</v>
      </c>
    </row>
    <row r="623" spans="1:11" s="227" customFormat="1" x14ac:dyDescent="0.25">
      <c r="A623" s="100"/>
      <c r="B623" s="222" t="s">
        <v>110</v>
      </c>
      <c r="C623" s="28"/>
      <c r="D623" s="224">
        <v>49</v>
      </c>
      <c r="E623" s="228">
        <v>49</v>
      </c>
      <c r="F623" s="228"/>
      <c r="G623" s="61"/>
      <c r="H623" s="224"/>
      <c r="I623" s="223"/>
      <c r="J623" s="224"/>
      <c r="K623" s="226"/>
    </row>
    <row r="624" spans="1:11" s="227" customFormat="1" x14ac:dyDescent="0.25">
      <c r="A624" s="100"/>
      <c r="B624" s="222" t="s">
        <v>51</v>
      </c>
      <c r="C624" s="28"/>
      <c r="D624" s="224">
        <v>294</v>
      </c>
      <c r="E624" s="228">
        <v>294</v>
      </c>
      <c r="F624" s="228"/>
      <c r="G624" s="61"/>
      <c r="H624" s="224"/>
      <c r="I624" s="223"/>
      <c r="J624" s="224"/>
      <c r="K624" s="226"/>
    </row>
    <row r="625" spans="1:11" s="227" customFormat="1" x14ac:dyDescent="0.25">
      <c r="A625" s="100"/>
      <c r="B625" s="230" t="s">
        <v>152</v>
      </c>
      <c r="C625" s="28"/>
      <c r="D625" s="224">
        <v>0.5</v>
      </c>
      <c r="E625" s="228">
        <v>0.5</v>
      </c>
      <c r="F625" s="228"/>
      <c r="G625" s="61"/>
      <c r="H625" s="224"/>
      <c r="I625" s="223"/>
      <c r="J625" s="224"/>
      <c r="K625" s="226"/>
    </row>
    <row r="626" spans="1:11" s="227" customFormat="1" x14ac:dyDescent="0.25">
      <c r="A626" s="100"/>
      <c r="B626" s="230" t="s">
        <v>383</v>
      </c>
      <c r="C626" s="28"/>
      <c r="D626" s="224">
        <v>25.5</v>
      </c>
      <c r="E626" s="228">
        <v>25</v>
      </c>
      <c r="F626" s="228"/>
      <c r="G626" s="61"/>
      <c r="H626" s="224"/>
      <c r="I626" s="223"/>
      <c r="J626" s="224"/>
      <c r="K626" s="226"/>
    </row>
    <row r="627" spans="1:11" s="227" customFormat="1" x14ac:dyDescent="0.25">
      <c r="A627" s="100"/>
      <c r="B627" s="222" t="s">
        <v>22</v>
      </c>
      <c r="C627" s="28"/>
      <c r="D627" s="224">
        <v>2.5</v>
      </c>
      <c r="E627" s="228">
        <v>2.5</v>
      </c>
      <c r="F627" s="228"/>
      <c r="G627" s="61"/>
      <c r="H627" s="224"/>
      <c r="I627" s="223"/>
      <c r="J627" s="224"/>
      <c r="K627" s="226"/>
    </row>
    <row r="628" spans="1:11" ht="45" x14ac:dyDescent="0.25">
      <c r="A628" s="414" t="s">
        <v>144</v>
      </c>
      <c r="B628" s="411"/>
      <c r="C628" s="87">
        <v>30</v>
      </c>
      <c r="D628" s="370">
        <v>30</v>
      </c>
      <c r="E628" s="86">
        <v>30</v>
      </c>
      <c r="F628" s="370">
        <v>2.2822822822822819</v>
      </c>
      <c r="G628" s="86">
        <v>0.24024024024024024</v>
      </c>
      <c r="H628" s="370">
        <v>14.774774774774775</v>
      </c>
      <c r="I628" s="86">
        <v>70.570570570570567</v>
      </c>
      <c r="J628" s="370">
        <v>0</v>
      </c>
      <c r="K628" s="47" t="s">
        <v>295</v>
      </c>
    </row>
    <row r="629" spans="1:11" ht="31.5" x14ac:dyDescent="0.25">
      <c r="A629" s="100" t="s">
        <v>211</v>
      </c>
      <c r="B629" s="222"/>
      <c r="C629" s="28" t="s">
        <v>196</v>
      </c>
      <c r="D629" s="224"/>
      <c r="E629" s="223"/>
      <c r="F629" s="224">
        <v>0.61</v>
      </c>
      <c r="G629" s="223">
        <v>0.25</v>
      </c>
      <c r="H629" s="224">
        <v>6.68</v>
      </c>
      <c r="I629" s="223">
        <v>31.38</v>
      </c>
      <c r="J629" s="224">
        <v>90</v>
      </c>
      <c r="K629" s="226" t="s">
        <v>217</v>
      </c>
    </row>
    <row r="630" spans="1:11" ht="18" customHeight="1" x14ac:dyDescent="0.25">
      <c r="A630" s="100"/>
      <c r="B630" s="222" t="s">
        <v>216</v>
      </c>
      <c r="C630" s="28"/>
      <c r="D630" s="224">
        <v>18.399999999999999</v>
      </c>
      <c r="E630" s="223">
        <v>18</v>
      </c>
      <c r="F630" s="214"/>
      <c r="G630" s="28"/>
      <c r="H630" s="214"/>
      <c r="I630" s="28"/>
      <c r="J630" s="214"/>
      <c r="K630" s="226"/>
    </row>
    <row r="631" spans="1:11" ht="18" customHeight="1" x14ac:dyDescent="0.25">
      <c r="A631" s="100"/>
      <c r="B631" s="222" t="s">
        <v>48</v>
      </c>
      <c r="C631" s="28"/>
      <c r="D631" s="224">
        <v>6</v>
      </c>
      <c r="E631" s="223">
        <v>6</v>
      </c>
      <c r="F631" s="214"/>
      <c r="G631" s="28"/>
      <c r="H631" s="214"/>
      <c r="I631" s="28"/>
      <c r="J631" s="214"/>
      <c r="K631" s="226"/>
    </row>
    <row r="632" spans="1:11" ht="18" customHeight="1" thickBot="1" x14ac:dyDescent="0.3">
      <c r="A632" s="100"/>
      <c r="B632" s="222" t="s">
        <v>51</v>
      </c>
      <c r="C632" s="70"/>
      <c r="D632" s="224">
        <v>180</v>
      </c>
      <c r="E632" s="223">
        <v>180</v>
      </c>
      <c r="F632" s="214"/>
      <c r="G632" s="28"/>
      <c r="H632" s="214"/>
      <c r="I632" s="28"/>
      <c r="J632" s="214"/>
      <c r="K632" s="226"/>
    </row>
    <row r="633" spans="1:11" s="37" customFormat="1" ht="16.5" thickBot="1" x14ac:dyDescent="0.3">
      <c r="A633" s="207" t="s">
        <v>28</v>
      </c>
      <c r="B633" s="31"/>
      <c r="C633" s="32">
        <f>C619+C621+C622+C628+186</f>
        <v>586</v>
      </c>
      <c r="D633" s="33"/>
      <c r="E633" s="34"/>
      <c r="F633" s="35">
        <f>SUM(F618:F632)</f>
        <v>21.747282282282281</v>
      </c>
      <c r="G633" s="35">
        <f t="shared" ref="G633:J633" si="8">SUM(G618:G632)</f>
        <v>18.175240240240242</v>
      </c>
      <c r="H633" s="35">
        <f t="shared" si="8"/>
        <v>81.569774774774771</v>
      </c>
      <c r="I633" s="35">
        <f t="shared" si="8"/>
        <v>577.08390390390389</v>
      </c>
      <c r="J633" s="35">
        <f t="shared" si="8"/>
        <v>92.52</v>
      </c>
      <c r="K633" s="36"/>
    </row>
    <row r="634" spans="1:11" s="37" customFormat="1" ht="16.5" thickBot="1" x14ac:dyDescent="0.3">
      <c r="A634" s="207" t="s">
        <v>49</v>
      </c>
      <c r="B634" s="64"/>
      <c r="C634" s="32">
        <f>C567+C571+C617+C633</f>
        <v>1775</v>
      </c>
      <c r="D634" s="35"/>
      <c r="E634" s="35"/>
      <c r="F634" s="35">
        <f>F567+F571+F617+F633</f>
        <v>52.763804297574879</v>
      </c>
      <c r="G634" s="35">
        <f>G567+G571+G617+G633</f>
        <v>48.117457541575192</v>
      </c>
      <c r="H634" s="35">
        <f>H567+H571+H617+H633</f>
        <v>234.74361261261259</v>
      </c>
      <c r="I634" s="35">
        <f>I567+I571+I617+I633</f>
        <v>1612.7617717717717</v>
      </c>
      <c r="J634" s="35">
        <f>J567+J571+J617+J633</f>
        <v>137.77000000000001</v>
      </c>
      <c r="K634" s="35"/>
    </row>
    <row r="635" spans="1:11" x14ac:dyDescent="0.25">
      <c r="A635" s="443"/>
      <c r="B635" s="9"/>
      <c r="C635" s="9"/>
      <c r="D635" s="365"/>
      <c r="E635" s="365"/>
      <c r="F635" s="9"/>
      <c r="G635" s="9"/>
      <c r="H635" s="9"/>
      <c r="I635" s="9"/>
      <c r="J635" s="9"/>
      <c r="K635" s="9"/>
    </row>
    <row r="636" spans="1:11" x14ac:dyDescent="0.25">
      <c r="A636" s="443"/>
      <c r="B636" s="9"/>
      <c r="C636" s="9"/>
      <c r="D636" s="365"/>
      <c r="E636" s="365"/>
      <c r="F636" s="9"/>
      <c r="G636" s="9"/>
      <c r="H636" s="9"/>
      <c r="I636" s="9"/>
      <c r="J636" s="9"/>
      <c r="K636" s="9"/>
    </row>
    <row r="637" spans="1:11" ht="16.5" thickBot="1" x14ac:dyDescent="0.3">
      <c r="A637" s="445" t="s">
        <v>180</v>
      </c>
      <c r="B637" s="13"/>
      <c r="C637" s="13"/>
      <c r="D637" s="14"/>
      <c r="I637" s="69"/>
      <c r="J637" s="69"/>
      <c r="K637" s="20"/>
    </row>
    <row r="638" spans="1:11" ht="34.5" customHeight="1" thickBot="1" x14ac:dyDescent="0.3">
      <c r="A638" s="501" t="s">
        <v>257</v>
      </c>
      <c r="B638" s="503" t="s">
        <v>432</v>
      </c>
      <c r="C638" s="503" t="s">
        <v>428</v>
      </c>
      <c r="D638" s="201" t="s">
        <v>429</v>
      </c>
      <c r="E638" s="108" t="s">
        <v>430</v>
      </c>
      <c r="F638" s="496" t="s">
        <v>5</v>
      </c>
      <c r="G638" s="497"/>
      <c r="H638" s="498"/>
      <c r="I638" s="201" t="s">
        <v>431</v>
      </c>
      <c r="J638" s="201" t="s">
        <v>6</v>
      </c>
      <c r="K638" s="199" t="s">
        <v>7</v>
      </c>
    </row>
    <row r="639" spans="1:11" ht="16.5" thickBot="1" x14ac:dyDescent="0.3">
      <c r="A639" s="502"/>
      <c r="B639" s="504"/>
      <c r="C639" s="504"/>
      <c r="D639" s="283" t="s">
        <v>8</v>
      </c>
      <c r="E639" s="283" t="s">
        <v>9</v>
      </c>
      <c r="F639" s="283" t="s">
        <v>10</v>
      </c>
      <c r="G639" s="283" t="s">
        <v>11</v>
      </c>
      <c r="H639" s="285" t="s">
        <v>12</v>
      </c>
      <c r="I639" s="285" t="s">
        <v>13</v>
      </c>
      <c r="J639" s="285" t="s">
        <v>14</v>
      </c>
      <c r="K639" s="295"/>
    </row>
    <row r="640" spans="1:11" x14ac:dyDescent="0.25">
      <c r="A640" s="446"/>
      <c r="B640" s="110" t="s">
        <v>15</v>
      </c>
      <c r="C640" s="24"/>
      <c r="D640" s="197"/>
      <c r="E640" s="25"/>
      <c r="F640" s="68"/>
      <c r="G640" s="25"/>
      <c r="H640" s="68"/>
      <c r="I640" s="25"/>
      <c r="J640" s="68"/>
      <c r="K640" s="226"/>
    </row>
    <row r="641" spans="1:11" ht="31.5" x14ac:dyDescent="0.25">
      <c r="A641" s="100" t="s">
        <v>192</v>
      </c>
      <c r="B641" s="222"/>
      <c r="C641" s="28" t="s">
        <v>195</v>
      </c>
      <c r="D641" s="224"/>
      <c r="E641" s="223"/>
      <c r="F641" s="224">
        <v>7.44</v>
      </c>
      <c r="G641" s="223">
        <v>8.07</v>
      </c>
      <c r="H641" s="224">
        <v>33.799999999999997</v>
      </c>
      <c r="I641" s="223">
        <v>238.71</v>
      </c>
      <c r="J641" s="224">
        <v>0.86</v>
      </c>
      <c r="K641" s="226" t="s">
        <v>85</v>
      </c>
    </row>
    <row r="642" spans="1:11" x14ac:dyDescent="0.25">
      <c r="A642" s="100"/>
      <c r="B642" s="397" t="s">
        <v>71</v>
      </c>
      <c r="C642" s="28"/>
      <c r="D642" s="224">
        <v>22.5</v>
      </c>
      <c r="E642" s="223">
        <v>22.5</v>
      </c>
      <c r="F642" s="224"/>
      <c r="G642" s="223"/>
      <c r="H642" s="224"/>
      <c r="I642" s="223"/>
      <c r="J642" s="224"/>
      <c r="K642" s="226"/>
    </row>
    <row r="643" spans="1:11" x14ac:dyDescent="0.25">
      <c r="A643" s="100"/>
      <c r="B643" s="222" t="s">
        <v>19</v>
      </c>
      <c r="C643" s="28"/>
      <c r="D643" s="224">
        <v>158</v>
      </c>
      <c r="E643" s="223">
        <v>158</v>
      </c>
      <c r="F643" s="224"/>
      <c r="G643" s="223"/>
      <c r="H643" s="224"/>
      <c r="I643" s="223"/>
      <c r="J643" s="224"/>
      <c r="K643" s="226"/>
    </row>
    <row r="644" spans="1:11" x14ac:dyDescent="0.25">
      <c r="A644" s="100"/>
      <c r="B644" s="222" t="s">
        <v>21</v>
      </c>
      <c r="C644" s="28"/>
      <c r="D644" s="224">
        <v>2.5</v>
      </c>
      <c r="E644" s="223">
        <v>2.5</v>
      </c>
      <c r="F644" s="224"/>
      <c r="G644" s="223"/>
      <c r="H644" s="224"/>
      <c r="I644" s="223"/>
      <c r="J644" s="224"/>
      <c r="K644" s="226"/>
    </row>
    <row r="645" spans="1:11" x14ac:dyDescent="0.25">
      <c r="A645" s="100"/>
      <c r="B645" s="222" t="s">
        <v>152</v>
      </c>
      <c r="C645" s="28"/>
      <c r="D645" s="224">
        <v>0.5</v>
      </c>
      <c r="E645" s="223">
        <v>0.5</v>
      </c>
      <c r="F645" s="224"/>
      <c r="G645" s="223"/>
      <c r="H645" s="224"/>
      <c r="I645" s="223"/>
      <c r="J645" s="224"/>
      <c r="K645" s="226"/>
    </row>
    <row r="646" spans="1:11" x14ac:dyDescent="0.25">
      <c r="A646" s="100"/>
      <c r="B646" s="230" t="s">
        <v>22</v>
      </c>
      <c r="C646" s="28"/>
      <c r="D646" s="224">
        <v>3</v>
      </c>
      <c r="E646" s="223">
        <v>3</v>
      </c>
      <c r="F646" s="224"/>
      <c r="G646" s="223"/>
      <c r="H646" s="224"/>
      <c r="I646" s="223"/>
      <c r="J646" s="224"/>
      <c r="K646" s="226"/>
    </row>
    <row r="647" spans="1:11" ht="31.5" x14ac:dyDescent="0.25">
      <c r="A647" s="113" t="s">
        <v>52</v>
      </c>
      <c r="B647" s="193"/>
      <c r="C647" s="200" t="s">
        <v>196</v>
      </c>
      <c r="D647" s="372"/>
      <c r="E647" s="175"/>
      <c r="F647" s="219">
        <v>3.6702000000000004</v>
      </c>
      <c r="G647" s="46">
        <v>3.1896</v>
      </c>
      <c r="H647" s="219">
        <v>10.87</v>
      </c>
      <c r="I647" s="46">
        <v>90.78</v>
      </c>
      <c r="J647" s="219">
        <v>1.43</v>
      </c>
      <c r="K647" s="50" t="s">
        <v>296</v>
      </c>
    </row>
    <row r="648" spans="1:11" x14ac:dyDescent="0.25">
      <c r="A648" s="113"/>
      <c r="B648" s="193" t="s">
        <v>53</v>
      </c>
      <c r="C648" s="200"/>
      <c r="D648" s="219">
        <v>2</v>
      </c>
      <c r="E648" s="46">
        <v>2</v>
      </c>
      <c r="F648" s="219"/>
      <c r="G648" s="46"/>
      <c r="H648" s="219"/>
      <c r="I648" s="46"/>
      <c r="J648" s="219"/>
      <c r="K648" s="50"/>
    </row>
    <row r="649" spans="1:11" x14ac:dyDescent="0.25">
      <c r="A649" s="113"/>
      <c r="B649" s="193" t="s">
        <v>21</v>
      </c>
      <c r="C649" s="200"/>
      <c r="D649" s="219">
        <v>6</v>
      </c>
      <c r="E649" s="46">
        <v>6</v>
      </c>
      <c r="F649" s="219"/>
      <c r="G649" s="46"/>
      <c r="H649" s="219"/>
      <c r="I649" s="46"/>
      <c r="J649" s="219"/>
      <c r="K649" s="50"/>
    </row>
    <row r="650" spans="1:11" x14ac:dyDescent="0.25">
      <c r="A650" s="113"/>
      <c r="B650" s="193" t="s">
        <v>19</v>
      </c>
      <c r="C650" s="200"/>
      <c r="D650" s="219">
        <v>110</v>
      </c>
      <c r="E650" s="46">
        <v>110</v>
      </c>
      <c r="F650" s="219"/>
      <c r="G650" s="46"/>
      <c r="H650" s="219"/>
      <c r="I650" s="46"/>
      <c r="J650" s="219"/>
      <c r="K650" s="50"/>
    </row>
    <row r="651" spans="1:11" x14ac:dyDescent="0.25">
      <c r="A651" s="113"/>
      <c r="B651" s="193" t="s">
        <v>20</v>
      </c>
      <c r="C651" s="200"/>
      <c r="D651" s="219">
        <v>80</v>
      </c>
      <c r="E651" s="46">
        <v>80</v>
      </c>
      <c r="F651" s="219"/>
      <c r="G651" s="46"/>
      <c r="H651" s="219"/>
      <c r="I651" s="46"/>
      <c r="J651" s="219"/>
      <c r="K651" s="50"/>
    </row>
    <row r="652" spans="1:11" ht="27" customHeight="1" x14ac:dyDescent="0.25">
      <c r="A652" s="113" t="s">
        <v>148</v>
      </c>
      <c r="B652" s="222"/>
      <c r="C652" s="28" t="s">
        <v>26</v>
      </c>
      <c r="D652" s="19"/>
      <c r="E652" s="26"/>
      <c r="F652" s="228">
        <v>2.2922522522522524</v>
      </c>
      <c r="G652" s="223">
        <v>4.5008708708708705</v>
      </c>
      <c r="H652" s="224">
        <v>15.49</v>
      </c>
      <c r="I652" s="228">
        <v>111.67867867867868</v>
      </c>
      <c r="J652" s="228"/>
      <c r="K652" s="226" t="s">
        <v>312</v>
      </c>
    </row>
    <row r="653" spans="1:11" x14ac:dyDescent="0.25">
      <c r="A653" s="100"/>
      <c r="B653" s="222" t="s">
        <v>27</v>
      </c>
      <c r="C653" s="28"/>
      <c r="D653" s="228">
        <v>30</v>
      </c>
      <c r="E653" s="223">
        <v>30</v>
      </c>
      <c r="F653" s="228"/>
      <c r="G653" s="223"/>
      <c r="H653" s="223"/>
      <c r="I653" s="228"/>
      <c r="J653" s="228"/>
      <c r="K653" s="226"/>
    </row>
    <row r="654" spans="1:11" ht="16.5" thickBot="1" x14ac:dyDescent="0.3">
      <c r="A654" s="100"/>
      <c r="B654" s="222" t="s">
        <v>22</v>
      </c>
      <c r="C654" s="28"/>
      <c r="D654" s="228">
        <v>5</v>
      </c>
      <c r="E654" s="223">
        <v>5</v>
      </c>
      <c r="F654" s="223" t="s">
        <v>3</v>
      </c>
      <c r="G654" s="225"/>
      <c r="H654" s="225"/>
      <c r="I654" s="223"/>
      <c r="J654" s="224"/>
      <c r="K654" s="226"/>
    </row>
    <row r="655" spans="1:11" s="37" customFormat="1" ht="16.5" thickBot="1" x14ac:dyDescent="0.3">
      <c r="A655" s="207" t="s">
        <v>28</v>
      </c>
      <c r="B655" s="31"/>
      <c r="C655" s="32">
        <f>183+186+35</f>
        <v>404</v>
      </c>
      <c r="D655" s="63"/>
      <c r="E655" s="34"/>
      <c r="F655" s="35">
        <f>SUM(F641:F654)</f>
        <v>13.402452252252253</v>
      </c>
      <c r="G655" s="35">
        <f>SUM(G641:G654)</f>
        <v>15.760470870870872</v>
      </c>
      <c r="H655" s="35">
        <f>SUM(H641:H654)</f>
        <v>60.16</v>
      </c>
      <c r="I655" s="35">
        <f>SUM(I641:I654)</f>
        <v>441.1686786786787</v>
      </c>
      <c r="J655" s="35">
        <f>SUM(J641:J654)</f>
        <v>2.29</v>
      </c>
      <c r="K655" s="35"/>
    </row>
    <row r="656" spans="1:11" x14ac:dyDescent="0.25">
      <c r="A656" s="100"/>
      <c r="B656" s="208" t="s">
        <v>29</v>
      </c>
      <c r="C656" s="28"/>
      <c r="D656" s="224"/>
      <c r="E656" s="17"/>
      <c r="F656" s="224"/>
      <c r="G656" s="223"/>
      <c r="H656" s="224"/>
      <c r="I656" s="17"/>
      <c r="J656" s="224"/>
      <c r="K656" s="226"/>
    </row>
    <row r="657" spans="1:24" ht="30.75" thickBot="1" x14ac:dyDescent="0.3">
      <c r="A657" s="160" t="s">
        <v>456</v>
      </c>
      <c r="B657" s="194"/>
      <c r="C657" s="131">
        <v>200</v>
      </c>
      <c r="D657" s="219">
        <v>200</v>
      </c>
      <c r="E657" s="46">
        <v>200</v>
      </c>
      <c r="F657" s="215">
        <v>1</v>
      </c>
      <c r="G657" s="133">
        <v>0</v>
      </c>
      <c r="H657" s="215">
        <v>20.200000000000003</v>
      </c>
      <c r="I657" s="133">
        <v>84.800000000000011</v>
      </c>
      <c r="J657" s="215">
        <v>4</v>
      </c>
      <c r="K657" s="178" t="s">
        <v>303</v>
      </c>
      <c r="X657" s="395"/>
    </row>
    <row r="658" spans="1:24" s="37" customFormat="1" ht="16.5" thickBot="1" x14ac:dyDescent="0.3">
      <c r="A658" s="207" t="s">
        <v>28</v>
      </c>
      <c r="B658" s="31"/>
      <c r="C658" s="32">
        <v>200</v>
      </c>
      <c r="D658" s="63"/>
      <c r="E658" s="38"/>
      <c r="F658" s="35">
        <f>SUM(F657)</f>
        <v>1</v>
      </c>
      <c r="G658" s="35">
        <f>SUM(G657)</f>
        <v>0</v>
      </c>
      <c r="H658" s="35">
        <f>SUM(H657)</f>
        <v>20.200000000000003</v>
      </c>
      <c r="I658" s="35">
        <f>SUM(I657)</f>
        <v>84.800000000000011</v>
      </c>
      <c r="J658" s="35">
        <f>SUM(J657)</f>
        <v>4</v>
      </c>
      <c r="K658" s="36"/>
      <c r="X658" s="395"/>
    </row>
    <row r="659" spans="1:24" x14ac:dyDescent="0.25">
      <c r="A659" s="446"/>
      <c r="B659" s="110" t="s">
        <v>30</v>
      </c>
      <c r="C659" s="24"/>
      <c r="D659" s="197"/>
      <c r="E659" s="74"/>
      <c r="F659" s="197"/>
      <c r="G659" s="17"/>
      <c r="H659" s="197"/>
      <c r="I659" s="17"/>
      <c r="J659" s="217"/>
      <c r="K659" s="18"/>
      <c r="X659" s="395"/>
    </row>
    <row r="660" spans="1:24" s="120" customFormat="1" ht="33" customHeight="1" x14ac:dyDescent="0.25">
      <c r="A660" s="253" t="s">
        <v>385</v>
      </c>
      <c r="B660" s="419"/>
      <c r="C660" s="200">
        <v>60</v>
      </c>
      <c r="D660" s="219"/>
      <c r="E660" s="46"/>
      <c r="F660" s="395">
        <v>0.84</v>
      </c>
      <c r="G660" s="117">
        <v>6.02</v>
      </c>
      <c r="H660" s="395">
        <v>4.37</v>
      </c>
      <c r="I660" s="117">
        <v>75.06</v>
      </c>
      <c r="K660" s="125" t="s">
        <v>386</v>
      </c>
      <c r="X660" s="395"/>
    </row>
    <row r="661" spans="1:24" s="120" customFormat="1" ht="16.5" customHeight="1" x14ac:dyDescent="0.25">
      <c r="A661" s="253"/>
      <c r="B661" s="419" t="s">
        <v>108</v>
      </c>
      <c r="C661" s="200"/>
      <c r="D661" s="219">
        <v>20.64</v>
      </c>
      <c r="E661" s="46">
        <v>15</v>
      </c>
      <c r="F661" s="395"/>
      <c r="G661" s="117"/>
      <c r="H661" s="395"/>
      <c r="I661" s="117"/>
      <c r="K661" s="493"/>
      <c r="X661" s="395"/>
    </row>
    <row r="662" spans="1:24" s="235" customFormat="1" ht="16.5" customHeight="1" x14ac:dyDescent="0.25">
      <c r="A662" s="253"/>
      <c r="B662" s="419" t="s">
        <v>356</v>
      </c>
      <c r="C662" s="200"/>
      <c r="D662" s="219">
        <v>15.3</v>
      </c>
      <c r="E662" s="46">
        <v>12</v>
      </c>
      <c r="F662" s="395"/>
      <c r="G662" s="117"/>
      <c r="H662" s="395"/>
      <c r="I662" s="117"/>
      <c r="K662" s="493"/>
      <c r="X662" s="395"/>
    </row>
    <row r="663" spans="1:24" s="235" customFormat="1" ht="16.5" customHeight="1" x14ac:dyDescent="0.25">
      <c r="A663" s="253"/>
      <c r="B663" s="419" t="s">
        <v>66</v>
      </c>
      <c r="C663" s="200"/>
      <c r="D663" s="219">
        <v>11.4</v>
      </c>
      <c r="E663" s="46">
        <v>9</v>
      </c>
      <c r="F663" s="395"/>
      <c r="G663" s="117"/>
      <c r="H663" s="395"/>
      <c r="I663" s="117"/>
      <c r="K663" s="493"/>
      <c r="X663" s="395"/>
    </row>
    <row r="664" spans="1:24" s="235" customFormat="1" ht="16.5" customHeight="1" x14ac:dyDescent="0.25">
      <c r="A664" s="253"/>
      <c r="B664" s="419" t="s">
        <v>379</v>
      </c>
      <c r="C664" s="200"/>
      <c r="D664" s="219">
        <v>17.25</v>
      </c>
      <c r="E664" s="46">
        <v>12</v>
      </c>
      <c r="F664" s="395"/>
      <c r="G664" s="117"/>
      <c r="H664" s="395"/>
      <c r="I664" s="117"/>
      <c r="K664" s="493"/>
      <c r="X664" s="395"/>
    </row>
    <row r="665" spans="1:24" s="235" customFormat="1" ht="16.5" customHeight="1" x14ac:dyDescent="0.25">
      <c r="A665" s="253"/>
      <c r="B665" s="419" t="s">
        <v>86</v>
      </c>
      <c r="C665" s="200"/>
      <c r="D665" s="219">
        <v>10.71</v>
      </c>
      <c r="E665" s="46">
        <v>9</v>
      </c>
      <c r="F665" s="395"/>
      <c r="G665" s="117"/>
      <c r="H665" s="395"/>
      <c r="I665" s="117"/>
      <c r="K665" s="493"/>
      <c r="X665" s="395"/>
    </row>
    <row r="666" spans="1:24" s="235" customFormat="1" ht="16.5" customHeight="1" x14ac:dyDescent="0.25">
      <c r="A666" s="253"/>
      <c r="B666" s="419" t="s">
        <v>107</v>
      </c>
      <c r="C666" s="200"/>
      <c r="D666" s="219">
        <v>3.6</v>
      </c>
      <c r="E666" s="46">
        <v>3.6</v>
      </c>
      <c r="F666" s="395"/>
      <c r="G666" s="117"/>
      <c r="H666" s="395"/>
      <c r="I666" s="117"/>
      <c r="K666" s="493"/>
      <c r="X666" s="395"/>
    </row>
    <row r="667" spans="1:24" ht="72" customHeight="1" x14ac:dyDescent="0.25">
      <c r="A667" s="113" t="s">
        <v>414</v>
      </c>
      <c r="B667" s="193"/>
      <c r="C667" s="200" t="s">
        <v>387</v>
      </c>
      <c r="D667" s="219"/>
      <c r="E667" s="46"/>
      <c r="F667" s="219">
        <v>3.2357</v>
      </c>
      <c r="G667" s="46">
        <v>5.1923000000000004</v>
      </c>
      <c r="H667" s="219">
        <v>5.0679999999999987</v>
      </c>
      <c r="I667" s="46">
        <v>84.800000000000011</v>
      </c>
      <c r="J667" s="219">
        <v>9.5399999999999991</v>
      </c>
      <c r="K667" s="50" t="s">
        <v>310</v>
      </c>
      <c r="X667" s="395"/>
    </row>
    <row r="668" spans="1:24" s="120" customFormat="1" x14ac:dyDescent="0.25">
      <c r="A668" s="439"/>
      <c r="B668" s="231" t="s">
        <v>151</v>
      </c>
      <c r="C668" s="79"/>
      <c r="D668" s="224">
        <v>45</v>
      </c>
      <c r="E668" s="223">
        <v>36</v>
      </c>
      <c r="F668" s="232"/>
      <c r="G668" s="233"/>
      <c r="H668" s="232"/>
      <c r="I668" s="233"/>
      <c r="J668" s="232"/>
      <c r="K668" s="234"/>
    </row>
    <row r="669" spans="1:24" s="120" customFormat="1" x14ac:dyDescent="0.25">
      <c r="A669" s="439"/>
      <c r="B669" s="231" t="s">
        <v>108</v>
      </c>
      <c r="C669" s="79"/>
      <c r="D669" s="224">
        <v>28.73</v>
      </c>
      <c r="E669" s="223">
        <v>21.6</v>
      </c>
      <c r="F669" s="232"/>
      <c r="G669" s="233"/>
      <c r="H669" s="232"/>
      <c r="I669" s="233"/>
      <c r="J669" s="402"/>
      <c r="K669" s="234"/>
    </row>
    <row r="670" spans="1:24" s="120" customFormat="1" x14ac:dyDescent="0.25">
      <c r="A670" s="439"/>
      <c r="B670" s="231" t="s">
        <v>66</v>
      </c>
      <c r="C670" s="79"/>
      <c r="D670" s="224">
        <v>9</v>
      </c>
      <c r="E670" s="223">
        <v>7.2</v>
      </c>
      <c r="F670" s="232"/>
      <c r="G670" s="233"/>
      <c r="H670" s="232"/>
      <c r="I670" s="233"/>
      <c r="J670" s="402"/>
      <c r="K670" s="234"/>
    </row>
    <row r="671" spans="1:24" s="120" customFormat="1" ht="12.75" customHeight="1" x14ac:dyDescent="0.25">
      <c r="A671" s="439"/>
      <c r="B671" s="231" t="s">
        <v>86</v>
      </c>
      <c r="C671" s="79"/>
      <c r="D671" s="224">
        <v>8.57</v>
      </c>
      <c r="E671" s="223">
        <v>7.2</v>
      </c>
      <c r="F671" s="232"/>
      <c r="G671" s="233"/>
      <c r="H671" s="232"/>
      <c r="I671" s="233"/>
      <c r="J671" s="402"/>
      <c r="K671" s="234"/>
    </row>
    <row r="672" spans="1:24" s="120" customFormat="1" ht="12" customHeight="1" x14ac:dyDescent="0.25">
      <c r="A672" s="439"/>
      <c r="B672" s="231" t="s">
        <v>36</v>
      </c>
      <c r="C672" s="79"/>
      <c r="D672" s="224">
        <v>4</v>
      </c>
      <c r="E672" s="223">
        <v>4</v>
      </c>
      <c r="F672" s="232"/>
      <c r="G672" s="233"/>
      <c r="H672" s="232"/>
      <c r="I672" s="233"/>
      <c r="J672" s="402"/>
      <c r="K672" s="234"/>
    </row>
    <row r="673" spans="1:11" s="120" customFormat="1" ht="14.25" customHeight="1" x14ac:dyDescent="0.25">
      <c r="A673" s="439"/>
      <c r="B673" s="403" t="s">
        <v>152</v>
      </c>
      <c r="C673" s="79"/>
      <c r="D673" s="224">
        <v>0.6</v>
      </c>
      <c r="E673" s="223">
        <v>0.6</v>
      </c>
      <c r="F673" s="232"/>
      <c r="G673" s="233"/>
      <c r="H673" s="232"/>
      <c r="I673" s="233"/>
      <c r="J673" s="402"/>
      <c r="K673" s="234"/>
    </row>
    <row r="674" spans="1:11" s="120" customFormat="1" x14ac:dyDescent="0.25">
      <c r="A674" s="439"/>
      <c r="B674" s="231" t="s">
        <v>111</v>
      </c>
      <c r="C674" s="79"/>
      <c r="D674" s="224">
        <v>140</v>
      </c>
      <c r="E674" s="223">
        <v>140</v>
      </c>
      <c r="F674" s="232"/>
      <c r="G674" s="233"/>
      <c r="H674" s="232"/>
      <c r="I674" s="233"/>
      <c r="J674" s="402"/>
      <c r="K674" s="234"/>
    </row>
    <row r="675" spans="1:11" s="235" customFormat="1" x14ac:dyDescent="0.25">
      <c r="A675" s="439"/>
      <c r="B675" s="222" t="s">
        <v>232</v>
      </c>
      <c r="C675" s="43"/>
      <c r="D675" s="224">
        <v>11.97</v>
      </c>
      <c r="E675" s="223">
        <v>11.4</v>
      </c>
      <c r="F675" s="232"/>
      <c r="G675" s="233"/>
      <c r="H675" s="232"/>
      <c r="I675" s="233"/>
      <c r="J675" s="402"/>
      <c r="K675" s="234"/>
    </row>
    <row r="676" spans="1:11" s="235" customFormat="1" x14ac:dyDescent="0.25">
      <c r="A676" s="439"/>
      <c r="B676" s="222" t="s">
        <v>228</v>
      </c>
      <c r="C676" s="43"/>
      <c r="D676" s="224">
        <v>11.97</v>
      </c>
      <c r="E676" s="223">
        <v>11.4</v>
      </c>
      <c r="F676" s="232"/>
      <c r="G676" s="233"/>
      <c r="H676" s="232"/>
      <c r="I676" s="233"/>
      <c r="J676" s="402"/>
      <c r="K676" s="234"/>
    </row>
    <row r="677" spans="1:11" s="235" customFormat="1" x14ac:dyDescent="0.25">
      <c r="A677" s="439"/>
      <c r="B677" s="222" t="s">
        <v>86</v>
      </c>
      <c r="C677" s="43"/>
      <c r="D677" s="224">
        <v>1.19</v>
      </c>
      <c r="E677" s="223">
        <v>1</v>
      </c>
      <c r="F677" s="232"/>
      <c r="G677" s="233"/>
      <c r="H677" s="232"/>
      <c r="I677" s="233"/>
      <c r="J677" s="402"/>
      <c r="K677" s="234"/>
    </row>
    <row r="678" spans="1:11" s="235" customFormat="1" x14ac:dyDescent="0.25">
      <c r="A678" s="439"/>
      <c r="B678" s="222" t="s">
        <v>44</v>
      </c>
      <c r="C678" s="43"/>
      <c r="D678" s="224">
        <v>0.96</v>
      </c>
      <c r="E678" s="223">
        <v>0.8</v>
      </c>
      <c r="F678" s="232"/>
      <c r="G678" s="233"/>
      <c r="H678" s="232"/>
      <c r="I678" s="233"/>
      <c r="J678" s="402"/>
      <c r="K678" s="234"/>
    </row>
    <row r="679" spans="1:11" s="235" customFormat="1" x14ac:dyDescent="0.25">
      <c r="A679" s="439"/>
      <c r="B679" s="222" t="s">
        <v>411</v>
      </c>
      <c r="C679" s="43"/>
      <c r="D679" s="224">
        <v>1</v>
      </c>
      <c r="E679" s="223">
        <v>1</v>
      </c>
      <c r="F679" s="232"/>
      <c r="G679" s="233"/>
      <c r="H679" s="232"/>
      <c r="I679" s="233"/>
      <c r="J679" s="402"/>
      <c r="K679" s="234"/>
    </row>
    <row r="680" spans="1:11" s="235" customFormat="1" x14ac:dyDescent="0.25">
      <c r="A680" s="439"/>
      <c r="B680" s="230" t="s">
        <v>152</v>
      </c>
      <c r="C680" s="43"/>
      <c r="D680" s="224">
        <v>0.1</v>
      </c>
      <c r="E680" s="223">
        <v>0.1</v>
      </c>
      <c r="F680" s="232"/>
      <c r="G680" s="233"/>
      <c r="H680" s="232"/>
      <c r="I680" s="233"/>
      <c r="J680" s="402"/>
      <c r="K680" s="234"/>
    </row>
    <row r="681" spans="1:11" s="235" customFormat="1" x14ac:dyDescent="0.25">
      <c r="A681" s="439"/>
      <c r="B681" s="222" t="s">
        <v>38</v>
      </c>
      <c r="C681" s="43"/>
      <c r="D681" s="224"/>
      <c r="E681" s="223">
        <v>14.3</v>
      </c>
      <c r="F681" s="232"/>
      <c r="G681" s="233"/>
      <c r="H681" s="232"/>
      <c r="I681" s="233"/>
      <c r="J681" s="402"/>
      <c r="K681" s="234"/>
    </row>
    <row r="682" spans="1:11" s="235" customFormat="1" x14ac:dyDescent="0.25">
      <c r="A682" s="439"/>
      <c r="B682" s="222" t="s">
        <v>138</v>
      </c>
      <c r="C682" s="43"/>
      <c r="D682" s="224"/>
      <c r="E682" s="223">
        <v>10</v>
      </c>
      <c r="F682" s="232"/>
      <c r="G682" s="233"/>
      <c r="H682" s="232"/>
      <c r="I682" s="233"/>
      <c r="J682" s="402"/>
      <c r="K682" s="234"/>
    </row>
    <row r="683" spans="1:11" s="120" customFormat="1" x14ac:dyDescent="0.25">
      <c r="A683" s="439"/>
      <c r="B683" s="231" t="s">
        <v>56</v>
      </c>
      <c r="C683" s="79"/>
      <c r="D683" s="224">
        <v>7</v>
      </c>
      <c r="E683" s="223">
        <v>7</v>
      </c>
      <c r="F683" s="232"/>
      <c r="G683" s="233"/>
      <c r="H683" s="232"/>
      <c r="I683" s="233"/>
      <c r="J683" s="402"/>
      <c r="K683" s="234"/>
    </row>
    <row r="684" spans="1:11" ht="60" x14ac:dyDescent="0.25">
      <c r="A684" s="113" t="s">
        <v>388</v>
      </c>
      <c r="B684" s="194"/>
      <c r="C684" s="200" t="s">
        <v>135</v>
      </c>
      <c r="D684" s="219"/>
      <c r="E684" s="46"/>
      <c r="F684" s="219">
        <v>7.1814</v>
      </c>
      <c r="G684" s="46">
        <v>7.0926</v>
      </c>
      <c r="H684" s="219">
        <v>8.3415999999999997</v>
      </c>
      <c r="I684" s="46">
        <v>125.85</v>
      </c>
      <c r="J684" s="219">
        <v>0.53</v>
      </c>
      <c r="K684" s="47" t="s">
        <v>393</v>
      </c>
    </row>
    <row r="685" spans="1:11" x14ac:dyDescent="0.25">
      <c r="A685" s="160"/>
      <c r="B685" s="193" t="s">
        <v>365</v>
      </c>
      <c r="C685" s="200"/>
      <c r="D685" s="219">
        <v>39.9</v>
      </c>
      <c r="E685" s="46">
        <v>38</v>
      </c>
      <c r="F685" s="194"/>
      <c r="G685" s="47"/>
      <c r="H685" s="194"/>
      <c r="I685" s="47"/>
      <c r="J685" s="246"/>
      <c r="K685" s="47"/>
    </row>
    <row r="686" spans="1:11" x14ac:dyDescent="0.25">
      <c r="A686" s="160"/>
      <c r="B686" s="193" t="s">
        <v>228</v>
      </c>
      <c r="C686" s="200"/>
      <c r="D686" s="219">
        <v>39.9</v>
      </c>
      <c r="E686" s="46">
        <v>38</v>
      </c>
      <c r="F686" s="194"/>
      <c r="G686" s="47"/>
      <c r="H686" s="194"/>
      <c r="I686" s="47"/>
      <c r="J686" s="194"/>
      <c r="K686" s="47"/>
    </row>
    <row r="687" spans="1:11" x14ac:dyDescent="0.25">
      <c r="A687" s="160"/>
      <c r="B687" s="193" t="s">
        <v>86</v>
      </c>
      <c r="C687" s="200"/>
      <c r="D687" s="219">
        <v>24</v>
      </c>
      <c r="E687" s="46">
        <v>20</v>
      </c>
      <c r="F687" s="194"/>
      <c r="G687" s="47"/>
      <c r="H687" s="194"/>
      <c r="I687" s="131"/>
      <c r="J687" s="246"/>
      <c r="K687" s="47"/>
    </row>
    <row r="688" spans="1:11" x14ac:dyDescent="0.25">
      <c r="A688" s="160"/>
      <c r="B688" s="400" t="s">
        <v>107</v>
      </c>
      <c r="C688" s="200"/>
      <c r="D688" s="219">
        <v>2</v>
      </c>
      <c r="E688" s="46">
        <v>2</v>
      </c>
      <c r="F688" s="194"/>
      <c r="G688" s="47"/>
      <c r="H688" s="194"/>
      <c r="I688" s="131"/>
      <c r="J688" s="246"/>
      <c r="K688" s="47"/>
    </row>
    <row r="689" spans="1:11" s="227" customFormat="1" ht="31.5" x14ac:dyDescent="0.25">
      <c r="A689" s="160"/>
      <c r="B689" s="400" t="s">
        <v>392</v>
      </c>
      <c r="C689" s="200"/>
      <c r="D689" s="219"/>
      <c r="E689" s="46">
        <v>10</v>
      </c>
      <c r="F689" s="194"/>
      <c r="G689" s="47"/>
      <c r="H689" s="194"/>
      <c r="I689" s="131"/>
      <c r="J689" s="246"/>
      <c r="K689" s="47"/>
    </row>
    <row r="690" spans="1:11" x14ac:dyDescent="0.25">
      <c r="A690" s="160"/>
      <c r="B690" s="193" t="s">
        <v>177</v>
      </c>
      <c r="C690" s="200"/>
      <c r="D690" s="219">
        <v>8</v>
      </c>
      <c r="E690" s="46">
        <v>8</v>
      </c>
      <c r="F690" s="194"/>
      <c r="G690" s="47"/>
      <c r="H690" s="194"/>
      <c r="I690" s="131"/>
      <c r="J690" s="246"/>
      <c r="K690" s="47"/>
    </row>
    <row r="691" spans="1:11" x14ac:dyDescent="0.25">
      <c r="A691" s="160"/>
      <c r="B691" s="193" t="s">
        <v>111</v>
      </c>
      <c r="C691" s="200"/>
      <c r="D691" s="219">
        <v>12</v>
      </c>
      <c r="E691" s="46">
        <v>12</v>
      </c>
      <c r="F691" s="194"/>
      <c r="G691" s="47"/>
      <c r="H691" s="194"/>
      <c r="I691" s="131"/>
      <c r="J691" s="246"/>
      <c r="K691" s="47"/>
    </row>
    <row r="692" spans="1:11" x14ac:dyDescent="0.25">
      <c r="A692" s="160"/>
      <c r="B692" s="193" t="s">
        <v>152</v>
      </c>
      <c r="C692" s="200"/>
      <c r="D692" s="219">
        <v>0.6</v>
      </c>
      <c r="E692" s="46">
        <v>0.6</v>
      </c>
      <c r="F692" s="194"/>
      <c r="G692" s="47"/>
      <c r="H692" s="194"/>
      <c r="I692" s="131"/>
      <c r="J692" s="246"/>
      <c r="K692" s="47"/>
    </row>
    <row r="693" spans="1:11" x14ac:dyDescent="0.25">
      <c r="A693" s="160"/>
      <c r="B693" s="193" t="s">
        <v>231</v>
      </c>
      <c r="C693" s="200"/>
      <c r="D693" s="219">
        <v>4</v>
      </c>
      <c r="E693" s="46">
        <v>4</v>
      </c>
      <c r="F693" s="194"/>
      <c r="G693" s="47"/>
      <c r="H693" s="194"/>
      <c r="I693" s="131"/>
      <c r="J693" s="246"/>
      <c r="K693" s="47"/>
    </row>
    <row r="694" spans="1:11" x14ac:dyDescent="0.25">
      <c r="A694" s="160"/>
      <c r="B694" s="193" t="s">
        <v>38</v>
      </c>
      <c r="C694" s="200"/>
      <c r="D694" s="219"/>
      <c r="E694" s="46">
        <v>72</v>
      </c>
      <c r="F694" s="194"/>
      <c r="G694" s="47"/>
      <c r="H694" s="194"/>
      <c r="I694" s="131"/>
      <c r="J694" s="246"/>
      <c r="K694" s="47"/>
    </row>
    <row r="695" spans="1:11" x14ac:dyDescent="0.25">
      <c r="A695" s="160"/>
      <c r="B695" s="193" t="s">
        <v>107</v>
      </c>
      <c r="C695" s="200"/>
      <c r="D695" s="219">
        <v>2</v>
      </c>
      <c r="E695" s="46">
        <v>2</v>
      </c>
      <c r="F695" s="194"/>
      <c r="G695" s="47"/>
      <c r="H695" s="194"/>
      <c r="I695" s="131"/>
      <c r="J695" s="246"/>
      <c r="K695" s="47"/>
    </row>
    <row r="696" spans="1:11" s="227" customFormat="1" x14ac:dyDescent="0.25">
      <c r="A696" s="160"/>
      <c r="B696" s="193" t="s">
        <v>391</v>
      </c>
      <c r="C696" s="200"/>
      <c r="D696" s="219"/>
      <c r="E696" s="258">
        <v>60</v>
      </c>
      <c r="F696" s="194"/>
      <c r="G696" s="47"/>
      <c r="H696" s="194"/>
      <c r="I696" s="131"/>
      <c r="J696" s="246"/>
      <c r="K696" s="47"/>
    </row>
    <row r="697" spans="1:11" x14ac:dyDescent="0.25">
      <c r="A697" s="438"/>
      <c r="B697" s="239" t="s">
        <v>390</v>
      </c>
      <c r="C697" s="93"/>
      <c r="D697" s="398"/>
      <c r="E697" s="263"/>
      <c r="F697" s="239"/>
      <c r="G697" s="93"/>
      <c r="H697" s="239"/>
      <c r="I697" s="93"/>
      <c r="J697" s="239"/>
      <c r="K697" s="93"/>
    </row>
    <row r="698" spans="1:11" ht="18.75" customHeight="1" x14ac:dyDescent="0.25">
      <c r="A698" s="438"/>
      <c r="B698" s="193" t="s">
        <v>111</v>
      </c>
      <c r="C698" s="93"/>
      <c r="D698" s="240">
        <v>20</v>
      </c>
      <c r="E698" s="61">
        <v>20</v>
      </c>
      <c r="F698" s="239"/>
      <c r="G698" s="93"/>
      <c r="H698" s="239"/>
      <c r="I698" s="93"/>
      <c r="J698" s="239"/>
      <c r="K698" s="93"/>
    </row>
    <row r="699" spans="1:11" x14ac:dyDescent="0.25">
      <c r="A699" s="438"/>
      <c r="B699" s="239" t="s">
        <v>45</v>
      </c>
      <c r="C699" s="93"/>
      <c r="D699" s="240">
        <v>0.9</v>
      </c>
      <c r="E699" s="61">
        <v>0.9</v>
      </c>
      <c r="F699" s="239"/>
      <c r="G699" s="93"/>
      <c r="H699" s="239"/>
      <c r="I699" s="93"/>
      <c r="J699" s="239"/>
      <c r="K699" s="93"/>
    </row>
    <row r="700" spans="1:11" x14ac:dyDescent="0.25">
      <c r="A700" s="438"/>
      <c r="B700" s="239" t="s">
        <v>231</v>
      </c>
      <c r="C700" s="93"/>
      <c r="D700" s="240">
        <v>0.9</v>
      </c>
      <c r="E700" s="61">
        <v>0.9</v>
      </c>
      <c r="F700" s="239"/>
      <c r="G700" s="93"/>
      <c r="H700" s="239"/>
      <c r="I700" s="93"/>
      <c r="J700" s="239"/>
      <c r="K700" s="93"/>
    </row>
    <row r="701" spans="1:11" x14ac:dyDescent="0.25">
      <c r="A701" s="438"/>
      <c r="B701" s="239" t="s">
        <v>66</v>
      </c>
      <c r="C701" s="93"/>
      <c r="D701" s="240">
        <v>1.5</v>
      </c>
      <c r="E701" s="61">
        <v>1.2</v>
      </c>
      <c r="F701" s="239"/>
      <c r="G701" s="93"/>
      <c r="H701" s="239"/>
      <c r="I701" s="93"/>
      <c r="J701" s="239"/>
      <c r="K701" s="93"/>
    </row>
    <row r="702" spans="1:11" x14ac:dyDescent="0.25">
      <c r="A702" s="438"/>
      <c r="B702" s="239" t="s">
        <v>86</v>
      </c>
      <c r="C702" s="93"/>
      <c r="D702" s="240">
        <v>0.72</v>
      </c>
      <c r="E702" s="61">
        <v>0.6</v>
      </c>
      <c r="F702" s="239"/>
      <c r="G702" s="93"/>
      <c r="H702" s="239"/>
      <c r="I702" s="93"/>
      <c r="J702" s="239"/>
      <c r="K702" s="93"/>
    </row>
    <row r="703" spans="1:11" x14ac:dyDescent="0.25">
      <c r="A703" s="438"/>
      <c r="B703" s="239" t="s">
        <v>117</v>
      </c>
      <c r="C703" s="93"/>
      <c r="D703" s="240">
        <v>1.25</v>
      </c>
      <c r="E703" s="61">
        <v>1.25</v>
      </c>
      <c r="F703" s="239"/>
      <c r="G703" s="93"/>
      <c r="H703" s="239"/>
      <c r="I703" s="93"/>
      <c r="J703" s="239"/>
      <c r="K703" s="93"/>
    </row>
    <row r="704" spans="1:11" x14ac:dyDescent="0.25">
      <c r="A704" s="438"/>
      <c r="B704" s="239" t="s">
        <v>107</v>
      </c>
      <c r="C704" s="93"/>
      <c r="D704" s="240">
        <v>0.3</v>
      </c>
      <c r="E704" s="61">
        <v>0.3</v>
      </c>
      <c r="F704" s="239"/>
      <c r="G704" s="93"/>
      <c r="H704" s="239"/>
      <c r="I704" s="93"/>
      <c r="J704" s="239"/>
      <c r="K704" s="93"/>
    </row>
    <row r="705" spans="1:11" x14ac:dyDescent="0.25">
      <c r="A705" s="438"/>
      <c r="B705" s="239" t="s">
        <v>152</v>
      </c>
      <c r="C705" s="93"/>
      <c r="D705" s="240">
        <v>0.2</v>
      </c>
      <c r="E705" s="61">
        <v>0.2</v>
      </c>
      <c r="F705" s="239"/>
      <c r="G705" s="93"/>
      <c r="H705" s="239"/>
      <c r="I705" s="93"/>
      <c r="J705" s="239"/>
      <c r="K705" s="93"/>
    </row>
    <row r="706" spans="1:11" x14ac:dyDescent="0.25">
      <c r="A706" s="438"/>
      <c r="B706" s="239" t="s">
        <v>48</v>
      </c>
      <c r="C706" s="93"/>
      <c r="D706" s="240">
        <v>0.2</v>
      </c>
      <c r="E706" s="61">
        <v>0.2</v>
      </c>
      <c r="F706" s="239"/>
      <c r="G706" s="93"/>
      <c r="H706" s="239"/>
      <c r="I706" s="93"/>
      <c r="J706" s="239"/>
      <c r="K706" s="93"/>
    </row>
    <row r="707" spans="1:11" s="227" customFormat="1" x14ac:dyDescent="0.25">
      <c r="A707" s="438"/>
      <c r="B707" s="239" t="s">
        <v>389</v>
      </c>
      <c r="C707" s="93"/>
      <c r="D707" s="398"/>
      <c r="E707" s="369">
        <v>20</v>
      </c>
      <c r="F707" s="239"/>
      <c r="G707" s="93"/>
      <c r="H707" s="239"/>
      <c r="I707" s="93"/>
      <c r="J707" s="239"/>
      <c r="K707" s="93"/>
    </row>
    <row r="708" spans="1:11" s="227" customFormat="1" x14ac:dyDescent="0.25">
      <c r="A708" s="164" t="s">
        <v>462</v>
      </c>
      <c r="B708" s="164"/>
      <c r="C708" s="87">
        <v>130</v>
      </c>
      <c r="D708" s="164"/>
      <c r="E708" s="165"/>
      <c r="F708" s="491">
        <v>11.79</v>
      </c>
      <c r="G708" s="87">
        <v>2.96</v>
      </c>
      <c r="H708" s="491">
        <v>30.29</v>
      </c>
      <c r="I708" s="87">
        <v>196.94</v>
      </c>
      <c r="J708" s="491"/>
      <c r="K708" s="165" t="s">
        <v>464</v>
      </c>
    </row>
    <row r="709" spans="1:11" s="227" customFormat="1" x14ac:dyDescent="0.25">
      <c r="A709" s="164"/>
      <c r="B709" s="164" t="s">
        <v>463</v>
      </c>
      <c r="C709" s="165"/>
      <c r="D709" s="473">
        <v>66.3</v>
      </c>
      <c r="E709" s="86">
        <v>65</v>
      </c>
      <c r="F709" s="164"/>
      <c r="G709" s="165"/>
      <c r="H709" s="164"/>
      <c r="I709" s="165"/>
      <c r="J709" s="164"/>
      <c r="K709" s="165"/>
    </row>
    <row r="710" spans="1:11" s="227" customFormat="1" x14ac:dyDescent="0.25">
      <c r="A710" s="164"/>
      <c r="B710" s="164" t="s">
        <v>167</v>
      </c>
      <c r="C710" s="165"/>
      <c r="D710" s="473">
        <v>0.5</v>
      </c>
      <c r="E710" s="86">
        <v>0.5</v>
      </c>
      <c r="F710" s="164"/>
      <c r="G710" s="165"/>
      <c r="H710" s="164"/>
      <c r="I710" s="165"/>
      <c r="J710" s="164"/>
      <c r="K710" s="165"/>
    </row>
    <row r="711" spans="1:11" s="227" customFormat="1" x14ac:dyDescent="0.25">
      <c r="A711" s="164"/>
      <c r="B711" s="164" t="s">
        <v>111</v>
      </c>
      <c r="C711" s="165"/>
      <c r="D711" s="473">
        <v>163</v>
      </c>
      <c r="E711" s="86">
        <v>163</v>
      </c>
      <c r="F711" s="164"/>
      <c r="G711" s="165"/>
      <c r="H711" s="164"/>
      <c r="I711" s="165"/>
      <c r="J711" s="164"/>
      <c r="K711" s="165"/>
    </row>
    <row r="712" spans="1:11" s="227" customFormat="1" x14ac:dyDescent="0.25">
      <c r="A712" s="164"/>
      <c r="B712" s="164" t="s">
        <v>22</v>
      </c>
      <c r="C712" s="165"/>
      <c r="D712" s="473">
        <v>2.4</v>
      </c>
      <c r="E712" s="86">
        <v>2.4</v>
      </c>
      <c r="F712" s="164"/>
      <c r="G712" s="165"/>
      <c r="H712" s="164"/>
      <c r="I712" s="165"/>
      <c r="J712" s="164"/>
      <c r="K712" s="165"/>
    </row>
    <row r="713" spans="1:11" s="227" customFormat="1" ht="31.5" x14ac:dyDescent="0.25">
      <c r="A713" s="100" t="s">
        <v>244</v>
      </c>
      <c r="B713" s="222"/>
      <c r="C713" s="28">
        <v>180</v>
      </c>
      <c r="D713" s="224"/>
      <c r="E713" s="223"/>
      <c r="F713" s="224">
        <v>0.4</v>
      </c>
      <c r="G713" s="223">
        <v>1.7999999999999999E-2</v>
      </c>
      <c r="H713" s="224">
        <v>16.600000000000001</v>
      </c>
      <c r="I713" s="223">
        <v>68.2</v>
      </c>
      <c r="J713" s="224">
        <v>2.44</v>
      </c>
      <c r="K713" s="226" t="s">
        <v>250</v>
      </c>
    </row>
    <row r="714" spans="1:11" s="227" customFormat="1" x14ac:dyDescent="0.25">
      <c r="A714" s="100"/>
      <c r="B714" s="222" t="s">
        <v>245</v>
      </c>
      <c r="C714" s="28"/>
      <c r="D714" s="224">
        <v>18.399999999999999</v>
      </c>
      <c r="E714" s="223">
        <v>18</v>
      </c>
      <c r="F714" s="224"/>
      <c r="G714" s="223"/>
      <c r="H714" s="224"/>
      <c r="I714" s="223"/>
      <c r="J714" s="217"/>
      <c r="K714" s="226"/>
    </row>
    <row r="715" spans="1:11" s="227" customFormat="1" x14ac:dyDescent="0.25">
      <c r="A715" s="100"/>
      <c r="B715" s="193" t="s">
        <v>159</v>
      </c>
      <c r="C715" s="200"/>
      <c r="D715" s="219"/>
      <c r="E715" s="46">
        <v>28.8</v>
      </c>
      <c r="F715" s="224"/>
      <c r="G715" s="223"/>
      <c r="H715" s="224"/>
      <c r="I715" s="223"/>
      <c r="J715" s="217"/>
      <c r="K715" s="226"/>
    </row>
    <row r="716" spans="1:11" s="227" customFormat="1" x14ac:dyDescent="0.25">
      <c r="A716" s="100"/>
      <c r="B716" s="222" t="s">
        <v>21</v>
      </c>
      <c r="C716" s="28"/>
      <c r="D716" s="224">
        <v>6</v>
      </c>
      <c r="E716" s="223">
        <v>6</v>
      </c>
      <c r="F716" s="224"/>
      <c r="G716" s="223"/>
      <c r="H716" s="224"/>
      <c r="I716" s="223"/>
      <c r="J716" s="217"/>
      <c r="K716" s="226"/>
    </row>
    <row r="717" spans="1:11" s="227" customFormat="1" x14ac:dyDescent="0.25">
      <c r="A717" s="100"/>
      <c r="B717" s="222" t="s">
        <v>51</v>
      </c>
      <c r="C717" s="28"/>
      <c r="D717" s="224">
        <v>183</v>
      </c>
      <c r="E717" s="223">
        <v>183</v>
      </c>
      <c r="F717" s="224"/>
      <c r="G717" s="223"/>
      <c r="H717" s="224"/>
      <c r="I717" s="223"/>
      <c r="J717" s="217"/>
      <c r="K717" s="226"/>
    </row>
    <row r="718" spans="1:11" ht="48" thickBot="1" x14ac:dyDescent="0.3">
      <c r="A718" s="447" t="s">
        <v>166</v>
      </c>
      <c r="B718" s="20"/>
      <c r="C718" s="70">
        <v>45</v>
      </c>
      <c r="D718" s="55">
        <v>45</v>
      </c>
      <c r="E718" s="52">
        <v>45</v>
      </c>
      <c r="F718" s="55">
        <v>2.9729729729729724</v>
      </c>
      <c r="G718" s="52">
        <v>0.54054054054054046</v>
      </c>
      <c r="H718" s="55">
        <v>17.837837837837839</v>
      </c>
      <c r="I718" s="52">
        <v>89.189189189189179</v>
      </c>
      <c r="J718" s="55"/>
      <c r="K718" s="51" t="s">
        <v>300</v>
      </c>
    </row>
    <row r="719" spans="1:11" s="37" customFormat="1" ht="16.5" thickBot="1" x14ac:dyDescent="0.3">
      <c r="A719" s="207" t="s">
        <v>28</v>
      </c>
      <c r="B719" s="31"/>
      <c r="C719" s="32">
        <f>C660+197+80+C708+C713+C718</f>
        <v>692</v>
      </c>
      <c r="D719" s="63"/>
      <c r="E719" s="34"/>
      <c r="F719" s="99">
        <f>SUM(F659:F718)</f>
        <v>26.420072972972971</v>
      </c>
      <c r="G719" s="35">
        <f>SUM(G659:G718)</f>
        <v>21.823440540540542</v>
      </c>
      <c r="H719" s="99">
        <f>SUM(H659:H718)</f>
        <v>82.507437837837841</v>
      </c>
      <c r="I719" s="35">
        <f>SUM(I659:I718)</f>
        <v>640.03918918918919</v>
      </c>
      <c r="J719" s="99">
        <f>SUM(J659:J718)</f>
        <v>12.509999999999998</v>
      </c>
      <c r="K719" s="36"/>
    </row>
    <row r="720" spans="1:11" ht="31.5" x14ac:dyDescent="0.25">
      <c r="A720" s="100"/>
      <c r="B720" s="399" t="s">
        <v>202</v>
      </c>
      <c r="C720" s="28"/>
      <c r="D720" s="224"/>
      <c r="E720" s="223"/>
      <c r="F720" s="224"/>
      <c r="G720" s="223"/>
      <c r="H720" s="224"/>
      <c r="I720" s="223"/>
      <c r="J720" s="224"/>
      <c r="K720" s="18"/>
    </row>
    <row r="721" spans="1:11" s="227" customFormat="1" ht="31.5" x14ac:dyDescent="0.25">
      <c r="A721" s="100" t="s">
        <v>123</v>
      </c>
      <c r="B721" s="239"/>
      <c r="C721" s="60">
        <v>180</v>
      </c>
      <c r="D721" s="73"/>
      <c r="E721" s="73"/>
      <c r="F721" s="61">
        <v>5.22</v>
      </c>
      <c r="G721" s="72">
        <v>4.5</v>
      </c>
      <c r="H721" s="61">
        <v>7.56</v>
      </c>
      <c r="I721" s="61">
        <v>92</v>
      </c>
      <c r="J721" s="73">
        <v>0.54</v>
      </c>
      <c r="K721" s="226" t="s">
        <v>113</v>
      </c>
    </row>
    <row r="722" spans="1:11" s="227" customFormat="1" ht="31.5" x14ac:dyDescent="0.25">
      <c r="A722" s="100" t="s">
        <v>466</v>
      </c>
      <c r="B722" s="222" t="s">
        <v>129</v>
      </c>
      <c r="C722" s="60"/>
      <c r="D722" s="299">
        <v>185</v>
      </c>
      <c r="E722" s="299">
        <v>180</v>
      </c>
      <c r="F722" s="61"/>
      <c r="G722" s="72"/>
      <c r="H722" s="61"/>
      <c r="I722" s="61"/>
      <c r="J722" s="73"/>
      <c r="K722" s="226"/>
    </row>
    <row r="723" spans="1:11" s="227" customFormat="1" ht="30" x14ac:dyDescent="0.25">
      <c r="A723" s="439" t="s">
        <v>277</v>
      </c>
      <c r="B723" s="231"/>
      <c r="C723" s="131" t="s">
        <v>170</v>
      </c>
      <c r="D723" s="217"/>
      <c r="E723" s="26"/>
      <c r="F723" s="215">
        <v>16.71</v>
      </c>
      <c r="G723" s="133">
        <v>15.510000000000002</v>
      </c>
      <c r="H723" s="215">
        <v>39.07</v>
      </c>
      <c r="I723" s="133">
        <v>360.2</v>
      </c>
      <c r="J723" s="215">
        <v>0.34</v>
      </c>
      <c r="K723" s="47" t="s">
        <v>275</v>
      </c>
    </row>
    <row r="724" spans="1:11" s="227" customFormat="1" x14ac:dyDescent="0.25">
      <c r="A724" s="439"/>
      <c r="B724" s="231" t="s">
        <v>59</v>
      </c>
      <c r="C724" s="79"/>
      <c r="D724" s="224">
        <v>121.2</v>
      </c>
      <c r="E724" s="223">
        <v>120</v>
      </c>
      <c r="F724" s="232"/>
      <c r="G724" s="233"/>
      <c r="H724" s="232"/>
      <c r="I724" s="233"/>
      <c r="J724" s="232"/>
      <c r="K724" s="234"/>
    </row>
    <row r="725" spans="1:11" s="227" customFormat="1" x14ac:dyDescent="0.25">
      <c r="A725" s="439"/>
      <c r="B725" s="231" t="s">
        <v>174</v>
      </c>
      <c r="C725" s="234"/>
      <c r="D725" s="224">
        <v>10.4</v>
      </c>
      <c r="E725" s="223">
        <v>10.4</v>
      </c>
      <c r="F725" s="402"/>
      <c r="G725" s="183"/>
      <c r="H725" s="402"/>
      <c r="I725" s="183"/>
      <c r="J725" s="402"/>
      <c r="K725" s="234"/>
    </row>
    <row r="726" spans="1:11" s="227" customFormat="1" x14ac:dyDescent="0.25">
      <c r="A726" s="439"/>
      <c r="B726" s="231" t="s">
        <v>21</v>
      </c>
      <c r="C726" s="234"/>
      <c r="D726" s="224">
        <v>10.4</v>
      </c>
      <c r="E726" s="223">
        <v>10.4</v>
      </c>
      <c r="F726" s="402"/>
      <c r="G726" s="183"/>
      <c r="H726" s="402"/>
      <c r="I726" s="183"/>
      <c r="J726" s="402"/>
      <c r="K726" s="234"/>
    </row>
    <row r="727" spans="1:11" s="227" customFormat="1" x14ac:dyDescent="0.25">
      <c r="A727" s="439"/>
      <c r="B727" s="231" t="s">
        <v>235</v>
      </c>
      <c r="C727" s="234"/>
      <c r="D727" s="224">
        <v>6.24</v>
      </c>
      <c r="E727" s="223">
        <v>5.2</v>
      </c>
      <c r="F727" s="402"/>
      <c r="G727" s="183"/>
      <c r="H727" s="402"/>
      <c r="I727" s="183"/>
      <c r="J727" s="402"/>
      <c r="K727" s="234"/>
    </row>
    <row r="728" spans="1:11" s="227" customFormat="1" x14ac:dyDescent="0.25">
      <c r="A728" s="439"/>
      <c r="B728" s="231" t="s">
        <v>22</v>
      </c>
      <c r="C728" s="234"/>
      <c r="D728" s="224">
        <v>5</v>
      </c>
      <c r="E728" s="223">
        <v>5</v>
      </c>
      <c r="F728" s="402"/>
      <c r="G728" s="183"/>
      <c r="H728" s="402"/>
      <c r="I728" s="183"/>
      <c r="J728" s="402"/>
      <c r="K728" s="234"/>
    </row>
    <row r="729" spans="1:11" s="227" customFormat="1" x14ac:dyDescent="0.25">
      <c r="A729" s="439"/>
      <c r="B729" s="231" t="s">
        <v>172</v>
      </c>
      <c r="C729" s="234"/>
      <c r="D729" s="224">
        <v>0.5</v>
      </c>
      <c r="E729" s="223">
        <v>0.5</v>
      </c>
      <c r="F729" s="402"/>
      <c r="G729" s="183"/>
      <c r="H729" s="402"/>
      <c r="I729" s="183"/>
      <c r="J729" s="402"/>
      <c r="K729" s="234"/>
    </row>
    <row r="730" spans="1:11" x14ac:dyDescent="0.25">
      <c r="A730" s="439"/>
      <c r="B730" s="231" t="s">
        <v>37</v>
      </c>
      <c r="C730" s="234"/>
      <c r="D730" s="224">
        <v>5.2</v>
      </c>
      <c r="E730" s="223">
        <v>5.2</v>
      </c>
      <c r="F730" s="402"/>
      <c r="G730" s="183"/>
      <c r="H730" s="402"/>
      <c r="I730" s="183"/>
      <c r="J730" s="402"/>
      <c r="K730" s="234"/>
    </row>
    <row r="731" spans="1:11" x14ac:dyDescent="0.25">
      <c r="A731" s="439"/>
      <c r="B731" s="231" t="s">
        <v>56</v>
      </c>
      <c r="C731" s="234"/>
      <c r="D731" s="224">
        <v>5.2</v>
      </c>
      <c r="E731" s="223">
        <v>5.2</v>
      </c>
      <c r="F731" s="402"/>
      <c r="G731" s="183"/>
      <c r="H731" s="402"/>
      <c r="I731" s="183"/>
      <c r="J731" s="402"/>
      <c r="K731" s="234"/>
    </row>
    <row r="732" spans="1:11" x14ac:dyDescent="0.25">
      <c r="A732" s="439"/>
      <c r="B732" s="231" t="s">
        <v>237</v>
      </c>
      <c r="C732" s="234"/>
      <c r="D732" s="224">
        <v>20.399999999999999</v>
      </c>
      <c r="E732" s="223">
        <v>20</v>
      </c>
      <c r="F732" s="402"/>
      <c r="G732" s="183"/>
      <c r="H732" s="402"/>
      <c r="I732" s="183"/>
      <c r="J732" s="402"/>
      <c r="K732" s="234"/>
    </row>
    <row r="733" spans="1:11" ht="34.5" customHeight="1" x14ac:dyDescent="0.25">
      <c r="A733" s="100" t="s">
        <v>47</v>
      </c>
      <c r="B733" s="222"/>
      <c r="C733" s="223" t="s">
        <v>196</v>
      </c>
      <c r="D733" s="224"/>
      <c r="E733" s="223"/>
      <c r="F733" s="224">
        <v>6.3063063063063057E-2</v>
      </c>
      <c r="G733" s="223">
        <v>1.8018018018018018E-2</v>
      </c>
      <c r="H733" s="224">
        <v>6.02</v>
      </c>
      <c r="I733" s="223">
        <v>24.1</v>
      </c>
      <c r="J733" s="224">
        <v>0.03</v>
      </c>
      <c r="K733" s="226" t="s">
        <v>316</v>
      </c>
    </row>
    <row r="734" spans="1:11" x14ac:dyDescent="0.25">
      <c r="A734" s="100"/>
      <c r="B734" s="222" t="s">
        <v>165</v>
      </c>
      <c r="C734" s="28"/>
      <c r="D734" s="224">
        <v>0.45</v>
      </c>
      <c r="E734" s="223">
        <v>0.45</v>
      </c>
      <c r="F734" s="224"/>
      <c r="G734" s="223"/>
      <c r="H734" s="224"/>
      <c r="I734" s="223"/>
      <c r="J734" s="224"/>
      <c r="K734" s="226"/>
    </row>
    <row r="735" spans="1:11" x14ac:dyDescent="0.25">
      <c r="A735" s="100"/>
      <c r="B735" s="222" t="s">
        <v>48</v>
      </c>
      <c r="C735" s="28"/>
      <c r="D735" s="224">
        <v>6</v>
      </c>
      <c r="E735" s="223">
        <v>6</v>
      </c>
      <c r="F735" s="224"/>
      <c r="G735" s="223"/>
      <c r="H735" s="224"/>
      <c r="I735" s="223"/>
      <c r="J735" s="224"/>
      <c r="K735" s="226"/>
    </row>
    <row r="736" spans="1:11" ht="16.5" thickBot="1" x14ac:dyDescent="0.3">
      <c r="A736" s="100"/>
      <c r="B736" s="222" t="s">
        <v>20</v>
      </c>
      <c r="C736" s="28"/>
      <c r="D736" s="224">
        <v>180</v>
      </c>
      <c r="E736" s="223">
        <v>180</v>
      </c>
      <c r="F736" s="224"/>
      <c r="G736" s="223"/>
      <c r="H736" s="224"/>
      <c r="I736" s="223"/>
      <c r="J736" s="224"/>
      <c r="K736" s="226"/>
    </row>
    <row r="737" spans="1:11" s="37" customFormat="1" ht="16.5" thickBot="1" x14ac:dyDescent="0.3">
      <c r="A737" s="207" t="s">
        <v>28</v>
      </c>
      <c r="B737" s="31"/>
      <c r="C737" s="161">
        <f>150+186+C721</f>
        <v>516</v>
      </c>
      <c r="D737" s="63"/>
      <c r="E737" s="34"/>
      <c r="F737" s="35">
        <f>SUM(F721:F736)</f>
        <v>21.993063063063062</v>
      </c>
      <c r="G737" s="35">
        <f>SUM(G721:G736)</f>
        <v>20.02801801801802</v>
      </c>
      <c r="H737" s="35">
        <f>SUM(H721:H736)</f>
        <v>52.650000000000006</v>
      </c>
      <c r="I737" s="35">
        <f>SUM(I721:I736)</f>
        <v>476.3</v>
      </c>
      <c r="J737" s="1">
        <f>SUM(J721:J736)</f>
        <v>0.91000000000000014</v>
      </c>
      <c r="K737" s="36"/>
    </row>
    <row r="738" spans="1:11" s="37" customFormat="1" ht="16.5" thickBot="1" x14ac:dyDescent="0.3">
      <c r="A738" s="449" t="s">
        <v>49</v>
      </c>
      <c r="B738" s="123"/>
      <c r="C738" s="257">
        <f>C655+C658+C719+C737</f>
        <v>1812</v>
      </c>
      <c r="D738" s="124"/>
      <c r="E738" s="124"/>
      <c r="F738" s="124">
        <f>F655+F658+F719+F737</f>
        <v>62.815588288288282</v>
      </c>
      <c r="G738" s="124">
        <f>G655+G658+G719+G737</f>
        <v>57.611929429429438</v>
      </c>
      <c r="H738" s="124">
        <f>H655+H658+H719+H737</f>
        <v>215.51743783783783</v>
      </c>
      <c r="I738" s="124">
        <f>I655+I658+I719+I737</f>
        <v>1642.3078678678678</v>
      </c>
      <c r="J738" s="124">
        <f>J655+J658+J719+J737</f>
        <v>19.709999999999997</v>
      </c>
      <c r="K738" s="36"/>
    </row>
    <row r="739" spans="1:11" x14ac:dyDescent="0.25">
      <c r="A739" s="192"/>
      <c r="F739" s="40"/>
      <c r="G739" s="40"/>
      <c r="H739" s="40"/>
      <c r="I739" s="40"/>
    </row>
    <row r="740" spans="1:11" ht="16.5" thickBot="1" x14ac:dyDescent="0.3">
      <c r="A740" s="445" t="s">
        <v>181</v>
      </c>
      <c r="B740" s="13"/>
      <c r="C740" s="13"/>
      <c r="D740" s="14"/>
      <c r="I740" s="69"/>
      <c r="J740" s="69"/>
      <c r="K740" s="20"/>
    </row>
    <row r="741" spans="1:11" ht="30.75" customHeight="1" thickBot="1" x14ac:dyDescent="0.3">
      <c r="A741" s="501" t="s">
        <v>257</v>
      </c>
      <c r="B741" s="503" t="s">
        <v>432</v>
      </c>
      <c r="C741" s="503" t="s">
        <v>428</v>
      </c>
      <c r="D741" s="201" t="s">
        <v>429</v>
      </c>
      <c r="E741" s="108" t="s">
        <v>430</v>
      </c>
      <c r="F741" s="496" t="s">
        <v>5</v>
      </c>
      <c r="G741" s="497"/>
      <c r="H741" s="498"/>
      <c r="I741" s="201" t="s">
        <v>431</v>
      </c>
      <c r="J741" s="201" t="s">
        <v>6</v>
      </c>
      <c r="K741" s="199" t="s">
        <v>7</v>
      </c>
    </row>
    <row r="742" spans="1:11" ht="16.5" thickBot="1" x14ac:dyDescent="0.3">
      <c r="A742" s="502"/>
      <c r="B742" s="504"/>
      <c r="C742" s="504"/>
      <c r="D742" s="283" t="s">
        <v>8</v>
      </c>
      <c r="E742" s="283" t="s">
        <v>9</v>
      </c>
      <c r="F742" s="283" t="s">
        <v>10</v>
      </c>
      <c r="G742" s="283" t="s">
        <v>11</v>
      </c>
      <c r="H742" s="285" t="s">
        <v>12</v>
      </c>
      <c r="I742" s="285" t="s">
        <v>13</v>
      </c>
      <c r="J742" s="285" t="s">
        <v>14</v>
      </c>
      <c r="K742" s="295"/>
    </row>
    <row r="743" spans="1:11" x14ac:dyDescent="0.25">
      <c r="A743" s="446"/>
      <c r="B743" s="110" t="s">
        <v>15</v>
      </c>
      <c r="C743" s="24"/>
      <c r="D743" s="197"/>
      <c r="E743" s="25"/>
      <c r="F743" s="68"/>
      <c r="G743" s="25"/>
      <c r="H743" s="68"/>
      <c r="I743" s="25"/>
      <c r="J743" s="68"/>
      <c r="K743" s="18"/>
    </row>
    <row r="744" spans="1:11" ht="31.5" x14ac:dyDescent="0.25">
      <c r="A744" s="100" t="s">
        <v>193</v>
      </c>
      <c r="B744" s="222"/>
      <c r="C744" s="28" t="s">
        <v>195</v>
      </c>
      <c r="D744" s="224"/>
      <c r="E744" s="223"/>
      <c r="F744" s="224">
        <v>5.17</v>
      </c>
      <c r="G744" s="223">
        <v>5.33</v>
      </c>
      <c r="H744" s="224">
        <v>24.92</v>
      </c>
      <c r="I744" s="223">
        <v>184.24</v>
      </c>
      <c r="J744" s="223"/>
      <c r="K744" s="226" t="s">
        <v>139</v>
      </c>
    </row>
    <row r="745" spans="1:11" x14ac:dyDescent="0.25">
      <c r="A745" s="100"/>
      <c r="B745" s="222" t="s">
        <v>155</v>
      </c>
      <c r="C745" s="28"/>
      <c r="D745" s="224">
        <v>22.5</v>
      </c>
      <c r="E745" s="223">
        <v>22.5</v>
      </c>
      <c r="F745" s="224"/>
      <c r="G745" s="223"/>
      <c r="H745" s="224"/>
      <c r="I745" s="223"/>
      <c r="J745" s="223"/>
      <c r="K745" s="226"/>
    </row>
    <row r="746" spans="1:11" x14ac:dyDescent="0.25">
      <c r="A746" s="100"/>
      <c r="B746" s="222" t="s">
        <v>19</v>
      </c>
      <c r="C746" s="28"/>
      <c r="D746" s="224">
        <v>90</v>
      </c>
      <c r="E746" s="223">
        <v>90</v>
      </c>
      <c r="F746" s="224"/>
      <c r="G746" s="223"/>
      <c r="H746" s="224"/>
      <c r="I746" s="223"/>
      <c r="J746" s="223"/>
      <c r="K746" s="226"/>
    </row>
    <row r="747" spans="1:11" x14ac:dyDescent="0.25">
      <c r="A747" s="100"/>
      <c r="B747" s="222" t="s">
        <v>20</v>
      </c>
      <c r="C747" s="28"/>
      <c r="D747" s="224">
        <v>68</v>
      </c>
      <c r="E747" s="223">
        <v>68</v>
      </c>
      <c r="F747" s="224"/>
      <c r="G747" s="223"/>
      <c r="H747" s="224"/>
      <c r="I747" s="223"/>
      <c r="J747" s="223"/>
      <c r="K747" s="226"/>
    </row>
    <row r="748" spans="1:11" x14ac:dyDescent="0.25">
      <c r="A748" s="100"/>
      <c r="B748" s="222" t="s">
        <v>21</v>
      </c>
      <c r="C748" s="28"/>
      <c r="D748" s="224">
        <v>2.5</v>
      </c>
      <c r="E748" s="223">
        <v>2.5</v>
      </c>
      <c r="F748" s="224"/>
      <c r="G748" s="223"/>
      <c r="H748" s="224"/>
      <c r="I748" s="223"/>
      <c r="J748" s="223"/>
      <c r="K748" s="226"/>
    </row>
    <row r="749" spans="1:11" x14ac:dyDescent="0.25">
      <c r="A749" s="100"/>
      <c r="B749" s="230" t="s">
        <v>152</v>
      </c>
      <c r="C749" s="28"/>
      <c r="D749" s="224">
        <v>0.5</v>
      </c>
      <c r="E749" s="223">
        <v>0.5</v>
      </c>
      <c r="F749" s="224"/>
      <c r="G749" s="223"/>
      <c r="H749" s="224"/>
      <c r="I749" s="223"/>
      <c r="J749" s="223"/>
      <c r="K749" s="226"/>
    </row>
    <row r="750" spans="1:11" x14ac:dyDescent="0.25">
      <c r="A750" s="100"/>
      <c r="B750" s="222" t="s">
        <v>22</v>
      </c>
      <c r="C750" s="28"/>
      <c r="D750" s="224">
        <v>3</v>
      </c>
      <c r="E750" s="223">
        <v>3</v>
      </c>
      <c r="F750" s="224"/>
      <c r="G750" s="223"/>
      <c r="H750" s="224"/>
      <c r="I750" s="223"/>
      <c r="J750" s="224"/>
      <c r="K750" s="226"/>
    </row>
    <row r="751" spans="1:11" ht="31.5" x14ac:dyDescent="0.25">
      <c r="A751" s="433" t="s">
        <v>65</v>
      </c>
      <c r="B751" s="239"/>
      <c r="C751" s="60" t="s">
        <v>196</v>
      </c>
      <c r="D751" s="240"/>
      <c r="E751" s="61"/>
      <c r="F751" s="240">
        <v>3.0325232901236614</v>
      </c>
      <c r="G751" s="61">
        <v>2.3958740841428243</v>
      </c>
      <c r="H751" s="240">
        <v>10.482708219155825</v>
      </c>
      <c r="I751" s="61">
        <v>75.76195432928796</v>
      </c>
      <c r="J751" s="240">
        <v>1.38</v>
      </c>
      <c r="K751" s="226" t="s">
        <v>304</v>
      </c>
    </row>
    <row r="752" spans="1:11" x14ac:dyDescent="0.25">
      <c r="A752" s="433"/>
      <c r="B752" s="222" t="s">
        <v>165</v>
      </c>
      <c r="C752" s="59"/>
      <c r="D752" s="240">
        <v>0.45</v>
      </c>
      <c r="E752" s="61">
        <v>0.45</v>
      </c>
      <c r="F752" s="240"/>
      <c r="G752" s="61"/>
      <c r="H752" s="240"/>
      <c r="I752" s="61"/>
      <c r="J752" s="240"/>
      <c r="K752" s="226"/>
    </row>
    <row r="753" spans="1:11" x14ac:dyDescent="0.25">
      <c r="A753" s="433"/>
      <c r="B753" s="239" t="s">
        <v>21</v>
      </c>
      <c r="C753" s="59"/>
      <c r="D753" s="240">
        <v>6</v>
      </c>
      <c r="E753" s="61">
        <v>6</v>
      </c>
      <c r="F753" s="240"/>
      <c r="G753" s="61"/>
      <c r="H753" s="240"/>
      <c r="I753" s="61"/>
      <c r="J753" s="240"/>
      <c r="K753" s="226"/>
    </row>
    <row r="754" spans="1:11" x14ac:dyDescent="0.25">
      <c r="A754" s="433"/>
      <c r="B754" s="239" t="s">
        <v>19</v>
      </c>
      <c r="C754" s="59"/>
      <c r="D754" s="240">
        <v>92</v>
      </c>
      <c r="E754" s="61">
        <v>90</v>
      </c>
      <c r="F754" s="240"/>
      <c r="G754" s="61"/>
      <c r="H754" s="240"/>
      <c r="I754" s="61"/>
      <c r="J754" s="240"/>
      <c r="K754" s="226"/>
    </row>
    <row r="755" spans="1:11" x14ac:dyDescent="0.25">
      <c r="A755" s="433"/>
      <c r="B755" s="239" t="s">
        <v>20</v>
      </c>
      <c r="C755" s="59"/>
      <c r="D755" s="240">
        <v>90</v>
      </c>
      <c r="E755" s="61">
        <v>90</v>
      </c>
      <c r="F755" s="240"/>
      <c r="G755" s="61"/>
      <c r="H755" s="240"/>
      <c r="I755" s="61"/>
      <c r="J755" s="240"/>
      <c r="K755" s="226"/>
    </row>
    <row r="756" spans="1:11" ht="31.5" x14ac:dyDescent="0.25">
      <c r="A756" s="100" t="s">
        <v>143</v>
      </c>
      <c r="B756" s="222"/>
      <c r="C756" s="43" t="s">
        <v>197</v>
      </c>
      <c r="D756" s="217"/>
      <c r="E756" s="26"/>
      <c r="F756" s="224">
        <v>3.61</v>
      </c>
      <c r="G756" s="223">
        <v>5.83</v>
      </c>
      <c r="H756" s="224">
        <v>15.49</v>
      </c>
      <c r="I756" s="223">
        <v>128.77000000000001</v>
      </c>
      <c r="J756" s="224">
        <v>0.04</v>
      </c>
      <c r="K756" s="226" t="s">
        <v>291</v>
      </c>
    </row>
    <row r="757" spans="1:11" x14ac:dyDescent="0.25">
      <c r="A757" s="100"/>
      <c r="B757" s="222" t="s">
        <v>27</v>
      </c>
      <c r="C757" s="28"/>
      <c r="D757" s="224">
        <v>30</v>
      </c>
      <c r="E757" s="223">
        <v>30</v>
      </c>
      <c r="F757" s="224"/>
      <c r="G757" s="223"/>
      <c r="H757" s="224"/>
      <c r="I757" s="223"/>
      <c r="J757" s="224"/>
      <c r="K757" s="226"/>
    </row>
    <row r="758" spans="1:11" x14ac:dyDescent="0.25">
      <c r="A758" s="100"/>
      <c r="B758" s="222" t="s">
        <v>54</v>
      </c>
      <c r="C758" s="28"/>
      <c r="D758" s="224">
        <v>5.0999999999999996</v>
      </c>
      <c r="E758" s="223">
        <v>5</v>
      </c>
      <c r="F758" s="224"/>
      <c r="G758" s="223"/>
      <c r="H758" s="224"/>
      <c r="I758" s="223"/>
      <c r="J758" s="224"/>
      <c r="K758" s="226"/>
    </row>
    <row r="759" spans="1:11" ht="16.5" thickBot="1" x14ac:dyDescent="0.3">
      <c r="A759" s="100"/>
      <c r="B759" s="222" t="s">
        <v>22</v>
      </c>
      <c r="C759" s="70"/>
      <c r="D759" s="224">
        <v>5</v>
      </c>
      <c r="E759" s="52">
        <v>5</v>
      </c>
      <c r="F759" s="223" t="s">
        <v>3</v>
      </c>
      <c r="G759" s="53"/>
      <c r="H759" s="225"/>
      <c r="I759" s="52"/>
      <c r="J759" s="224"/>
      <c r="K759" s="226"/>
    </row>
    <row r="760" spans="1:11" s="37" customFormat="1" ht="16.5" thickBot="1" x14ac:dyDescent="0.3">
      <c r="A760" s="207" t="s">
        <v>28</v>
      </c>
      <c r="B760" s="31"/>
      <c r="C760" s="32">
        <f>183+186+40</f>
        <v>409</v>
      </c>
      <c r="D760" s="63"/>
      <c r="E760" s="34"/>
      <c r="F760" s="35">
        <f>F744+F751+F756</f>
        <v>11.812523290123661</v>
      </c>
      <c r="G760" s="35">
        <f>G744+G751+G756</f>
        <v>13.555874084142825</v>
      </c>
      <c r="H760" s="35">
        <f>H744+H751+H756</f>
        <v>50.892708219155828</v>
      </c>
      <c r="I760" s="35">
        <f>I744+I751+I756</f>
        <v>388.77195432928795</v>
      </c>
      <c r="J760" s="35">
        <f>J744+J751+J756</f>
        <v>1.42</v>
      </c>
      <c r="K760" s="122"/>
    </row>
    <row r="761" spans="1:11" x14ac:dyDescent="0.25">
      <c r="A761" s="446"/>
      <c r="B761" s="110" t="s">
        <v>29</v>
      </c>
      <c r="C761" s="24"/>
      <c r="D761" s="197"/>
      <c r="E761" s="17"/>
      <c r="F761" s="17"/>
      <c r="G761" s="198"/>
      <c r="H761" s="197"/>
      <c r="I761" s="17"/>
      <c r="J761" s="224"/>
      <c r="K761" s="18"/>
    </row>
    <row r="762" spans="1:11" ht="24.75" x14ac:dyDescent="0.25">
      <c r="A762" s="436" t="s">
        <v>42</v>
      </c>
      <c r="B762" s="249"/>
      <c r="C762" s="155">
        <v>100</v>
      </c>
      <c r="D762" s="370">
        <v>100</v>
      </c>
      <c r="E762" s="86">
        <v>100</v>
      </c>
      <c r="F762" s="406">
        <v>0.9</v>
      </c>
      <c r="G762" s="162">
        <v>0.2</v>
      </c>
      <c r="H762" s="406">
        <v>8.1</v>
      </c>
      <c r="I762" s="162">
        <v>43</v>
      </c>
      <c r="J762" s="406">
        <v>60</v>
      </c>
      <c r="K762" s="184" t="s">
        <v>395</v>
      </c>
    </row>
    <row r="763" spans="1:11" ht="16.5" thickBot="1" x14ac:dyDescent="0.3">
      <c r="A763" s="436" t="s">
        <v>394</v>
      </c>
      <c r="B763" s="407"/>
      <c r="C763" s="162"/>
      <c r="D763" s="370"/>
      <c r="E763" s="86"/>
      <c r="F763" s="406"/>
      <c r="G763" s="162"/>
      <c r="H763" s="406"/>
      <c r="I763" s="162"/>
      <c r="J763" s="408"/>
      <c r="K763" s="218"/>
    </row>
    <row r="764" spans="1:11" s="37" customFormat="1" ht="16.5" thickBot="1" x14ac:dyDescent="0.3">
      <c r="A764" s="207" t="s">
        <v>28</v>
      </c>
      <c r="B764" s="109"/>
      <c r="C764" s="32">
        <v>100</v>
      </c>
      <c r="D764" s="63"/>
      <c r="E764" s="38"/>
      <c r="F764" s="99">
        <f>F762</f>
        <v>0.9</v>
      </c>
      <c r="G764" s="35">
        <f>G762</f>
        <v>0.2</v>
      </c>
      <c r="H764" s="99">
        <f>H762</f>
        <v>8.1</v>
      </c>
      <c r="I764" s="35">
        <f>I762</f>
        <v>43</v>
      </c>
      <c r="J764" s="99">
        <f>J762</f>
        <v>60</v>
      </c>
      <c r="K764" s="260"/>
    </row>
    <row r="765" spans="1:11" x14ac:dyDescent="0.25">
      <c r="A765" s="446"/>
      <c r="B765" s="110" t="s">
        <v>30</v>
      </c>
      <c r="C765" s="24"/>
      <c r="D765" s="197"/>
      <c r="E765" s="74"/>
      <c r="F765" s="197"/>
      <c r="G765" s="17"/>
      <c r="H765" s="197"/>
      <c r="I765" s="17"/>
      <c r="J765" s="68"/>
      <c r="K765" s="18"/>
    </row>
    <row r="766" spans="1:11" s="227" customFormat="1" ht="31.5" x14ac:dyDescent="0.25">
      <c r="A766" s="253" t="s">
        <v>342</v>
      </c>
      <c r="B766" s="400"/>
      <c r="C766" s="142">
        <v>60</v>
      </c>
      <c r="D766" s="395"/>
      <c r="E766" s="116"/>
      <c r="F766" s="117">
        <v>0.75</v>
      </c>
      <c r="G766" s="395">
        <v>0.06</v>
      </c>
      <c r="H766" s="117">
        <v>6.97</v>
      </c>
      <c r="I766" s="395">
        <v>31.38</v>
      </c>
      <c r="J766" s="117">
        <v>2.88</v>
      </c>
      <c r="K766" s="50" t="s">
        <v>322</v>
      </c>
    </row>
    <row r="767" spans="1:11" s="227" customFormat="1" x14ac:dyDescent="0.25">
      <c r="A767" s="253"/>
      <c r="B767" s="400" t="s">
        <v>323</v>
      </c>
      <c r="C767" s="142"/>
      <c r="D767" s="395">
        <v>72</v>
      </c>
      <c r="E767" s="116">
        <v>57.6</v>
      </c>
      <c r="F767" s="117"/>
      <c r="G767" s="395"/>
      <c r="H767" s="117"/>
      <c r="I767" s="395"/>
      <c r="J767" s="117"/>
      <c r="K767" s="117"/>
    </row>
    <row r="768" spans="1:11" s="227" customFormat="1" x14ac:dyDescent="0.25">
      <c r="A768" s="253"/>
      <c r="B768" s="400" t="s">
        <v>48</v>
      </c>
      <c r="C768" s="142"/>
      <c r="D768" s="395">
        <v>3</v>
      </c>
      <c r="E768" s="116">
        <v>3</v>
      </c>
      <c r="F768" s="117"/>
      <c r="G768" s="395"/>
      <c r="H768" s="117"/>
      <c r="I768" s="395"/>
      <c r="J768" s="117"/>
      <c r="K768" s="117"/>
    </row>
    <row r="769" spans="1:11" ht="31.5" x14ac:dyDescent="0.25">
      <c r="A769" s="113" t="s">
        <v>467</v>
      </c>
      <c r="B769" s="193"/>
      <c r="C769" s="200">
        <v>180</v>
      </c>
      <c r="D769" s="219"/>
      <c r="E769" s="46"/>
      <c r="F769" s="219">
        <v>1.8468</v>
      </c>
      <c r="G769" s="46">
        <v>3.9906000000000001</v>
      </c>
      <c r="H769" s="219">
        <v>8.3663999999999987</v>
      </c>
      <c r="I769" s="46">
        <v>83.34</v>
      </c>
      <c r="J769" s="219">
        <v>0.36</v>
      </c>
      <c r="K769" s="50" t="s">
        <v>311</v>
      </c>
    </row>
    <row r="770" spans="1:11" x14ac:dyDescent="0.25">
      <c r="A770" s="100"/>
      <c r="B770" s="222" t="s">
        <v>40</v>
      </c>
      <c r="C770" s="28"/>
      <c r="D770" s="224">
        <v>15</v>
      </c>
      <c r="E770" s="223">
        <v>15</v>
      </c>
      <c r="F770" s="224"/>
      <c r="G770" s="223"/>
      <c r="H770" s="224"/>
      <c r="I770" s="223"/>
      <c r="J770" s="224"/>
      <c r="K770" s="226"/>
    </row>
    <row r="771" spans="1:11" x14ac:dyDescent="0.25">
      <c r="A771" s="100"/>
      <c r="B771" s="222" t="s">
        <v>32</v>
      </c>
      <c r="C771" s="28"/>
      <c r="D771" s="224">
        <v>4.8</v>
      </c>
      <c r="E771" s="223">
        <v>4</v>
      </c>
      <c r="F771" s="224"/>
      <c r="G771" s="223"/>
      <c r="H771" s="224"/>
      <c r="I771" s="223"/>
      <c r="J771" s="224"/>
      <c r="K771" s="226"/>
    </row>
    <row r="772" spans="1:11" x14ac:dyDescent="0.25">
      <c r="A772" s="100"/>
      <c r="B772" s="222" t="s">
        <v>51</v>
      </c>
      <c r="C772" s="28"/>
      <c r="D772" s="224">
        <v>2.8</v>
      </c>
      <c r="E772" s="223">
        <v>2.8</v>
      </c>
      <c r="F772" s="224"/>
      <c r="G772" s="223"/>
      <c r="H772" s="224"/>
      <c r="I772" s="223"/>
      <c r="J772" s="224"/>
      <c r="K772" s="226"/>
    </row>
    <row r="773" spans="1:11" x14ac:dyDescent="0.25">
      <c r="A773" s="100"/>
      <c r="B773" s="222" t="s">
        <v>152</v>
      </c>
      <c r="C773" s="28"/>
      <c r="D773" s="224">
        <v>0.2</v>
      </c>
      <c r="E773" s="223">
        <v>0.2</v>
      </c>
      <c r="F773" s="224"/>
      <c r="G773" s="223"/>
      <c r="H773" s="224"/>
      <c r="I773" s="223"/>
      <c r="J773" s="224"/>
      <c r="K773" s="226"/>
    </row>
    <row r="774" spans="1:11" x14ac:dyDescent="0.25">
      <c r="A774" s="100"/>
      <c r="B774" s="222" t="s">
        <v>468</v>
      </c>
      <c r="C774" s="28"/>
      <c r="D774" s="224"/>
      <c r="E774" s="223">
        <v>16</v>
      </c>
      <c r="F774" s="224"/>
      <c r="G774" s="223"/>
      <c r="H774" s="224"/>
      <c r="I774" s="223"/>
      <c r="J774" s="224"/>
      <c r="K774" s="226"/>
    </row>
    <row r="775" spans="1:11" x14ac:dyDescent="0.25">
      <c r="A775" s="100"/>
      <c r="B775" s="222" t="s">
        <v>35</v>
      </c>
      <c r="C775" s="28"/>
      <c r="D775" s="224">
        <v>10</v>
      </c>
      <c r="E775" s="223">
        <v>8</v>
      </c>
      <c r="F775" s="224"/>
      <c r="G775" s="223"/>
      <c r="H775" s="224"/>
      <c r="I775" s="223"/>
      <c r="J775" s="224"/>
      <c r="K775" s="226"/>
    </row>
    <row r="776" spans="1:11" x14ac:dyDescent="0.25">
      <c r="A776" s="100"/>
      <c r="B776" s="222" t="s">
        <v>31</v>
      </c>
      <c r="C776" s="28"/>
      <c r="D776" s="224">
        <v>9.52</v>
      </c>
      <c r="E776" s="223">
        <v>8</v>
      </c>
      <c r="F776" s="217"/>
      <c r="G776" s="26"/>
      <c r="H776" s="217"/>
      <c r="I776" s="223"/>
      <c r="J776" s="224"/>
      <c r="K776" s="226"/>
    </row>
    <row r="777" spans="1:11" x14ac:dyDescent="0.25">
      <c r="A777" s="100"/>
      <c r="B777" s="222" t="s">
        <v>36</v>
      </c>
      <c r="C777" s="28"/>
      <c r="D777" s="224">
        <v>4</v>
      </c>
      <c r="E777" s="223">
        <v>4</v>
      </c>
      <c r="F777" s="224"/>
      <c r="G777" s="223"/>
      <c r="H777" s="224"/>
      <c r="I777" s="223"/>
      <c r="J777" s="224"/>
      <c r="K777" s="226"/>
    </row>
    <row r="778" spans="1:11" x14ac:dyDescent="0.25">
      <c r="A778" s="100"/>
      <c r="B778" s="222" t="s">
        <v>68</v>
      </c>
      <c r="C778" s="28"/>
      <c r="D778" s="224">
        <v>170</v>
      </c>
      <c r="E778" s="223">
        <v>170</v>
      </c>
      <c r="F778" s="217"/>
      <c r="G778" s="26"/>
      <c r="H778" s="217"/>
      <c r="I778" s="223"/>
      <c r="J778" s="224"/>
      <c r="K778" s="226"/>
    </row>
    <row r="779" spans="1:11" x14ac:dyDescent="0.25">
      <c r="A779" s="100"/>
      <c r="B779" s="230" t="s">
        <v>152</v>
      </c>
      <c r="C779" s="28"/>
      <c r="D779" s="224">
        <v>0.8</v>
      </c>
      <c r="E779" s="223">
        <v>0.8</v>
      </c>
      <c r="F779" s="217"/>
      <c r="G779" s="26"/>
      <c r="H779" s="217"/>
      <c r="I779" s="223"/>
      <c r="J779" s="224"/>
      <c r="K779" s="226"/>
    </row>
    <row r="780" spans="1:11" x14ac:dyDescent="0.25">
      <c r="A780" s="113" t="s">
        <v>469</v>
      </c>
      <c r="B780" s="193"/>
      <c r="C780" s="200" t="s">
        <v>218</v>
      </c>
      <c r="D780" s="219"/>
      <c r="E780" s="46"/>
      <c r="F780" s="46">
        <v>12.752000000000001</v>
      </c>
      <c r="G780" s="46">
        <v>7.0640000000000001</v>
      </c>
      <c r="H780" s="219">
        <v>2.72</v>
      </c>
      <c r="I780" s="46">
        <v>123.512</v>
      </c>
      <c r="J780" s="219">
        <v>3.18</v>
      </c>
      <c r="K780" s="50" t="s">
        <v>238</v>
      </c>
    </row>
    <row r="781" spans="1:11" ht="31.5" x14ac:dyDescent="0.25">
      <c r="A781" s="100"/>
      <c r="B781" s="222" t="s">
        <v>470</v>
      </c>
      <c r="C781" s="28"/>
      <c r="D781" s="224">
        <v>56</v>
      </c>
      <c r="E781" s="223">
        <v>56</v>
      </c>
      <c r="F781" s="223"/>
      <c r="G781" s="223"/>
      <c r="H781" s="224"/>
      <c r="I781" s="223"/>
      <c r="J781" s="224"/>
      <c r="K781" s="226"/>
    </row>
    <row r="782" spans="1:11" s="227" customFormat="1" x14ac:dyDescent="0.25">
      <c r="A782" s="100"/>
      <c r="B782" s="222" t="s">
        <v>167</v>
      </c>
      <c r="C782" s="28"/>
      <c r="D782" s="224">
        <v>0.4</v>
      </c>
      <c r="E782" s="223">
        <v>0.4</v>
      </c>
      <c r="F782" s="223"/>
      <c r="G782" s="223"/>
      <c r="H782" s="224"/>
      <c r="I782" s="223"/>
      <c r="J782" s="224"/>
      <c r="K782" s="226"/>
    </row>
    <row r="783" spans="1:11" s="227" customFormat="1" x14ac:dyDescent="0.25">
      <c r="A783" s="100"/>
      <c r="B783" s="222" t="s">
        <v>288</v>
      </c>
      <c r="C783" s="28"/>
      <c r="D783" s="224"/>
      <c r="E783" s="223">
        <v>40</v>
      </c>
      <c r="F783" s="223"/>
      <c r="G783" s="223"/>
      <c r="H783" s="224"/>
      <c r="I783" s="223"/>
      <c r="J783" s="224"/>
      <c r="K783" s="226"/>
    </row>
    <row r="784" spans="1:11" ht="15" customHeight="1" x14ac:dyDescent="0.25">
      <c r="A784" s="100"/>
      <c r="B784" s="222" t="s">
        <v>66</v>
      </c>
      <c r="C784" s="28"/>
      <c r="D784" s="224">
        <v>17.5</v>
      </c>
      <c r="E784" s="223">
        <v>14</v>
      </c>
      <c r="F784" s="223"/>
      <c r="G784" s="223"/>
      <c r="H784" s="224"/>
      <c r="I784" s="223"/>
      <c r="J784" s="224"/>
      <c r="K784" s="226"/>
    </row>
    <row r="785" spans="1:11" x14ac:dyDescent="0.25">
      <c r="A785" s="100"/>
      <c r="B785" s="222" t="s">
        <v>86</v>
      </c>
      <c r="C785" s="28"/>
      <c r="D785" s="224">
        <v>8.5</v>
      </c>
      <c r="E785" s="223">
        <v>7.1</v>
      </c>
      <c r="F785" s="223"/>
      <c r="G785" s="223"/>
      <c r="H785" s="224"/>
      <c r="I785" s="223"/>
      <c r="J785" s="224"/>
      <c r="K785" s="226"/>
    </row>
    <row r="786" spans="1:11" x14ac:dyDescent="0.25">
      <c r="A786" s="100"/>
      <c r="B786" s="222" t="s">
        <v>111</v>
      </c>
      <c r="C786" s="28"/>
      <c r="D786" s="224">
        <v>30</v>
      </c>
      <c r="E786" s="223">
        <v>30</v>
      </c>
      <c r="F786" s="223"/>
      <c r="G786" s="223"/>
      <c r="H786" s="224"/>
      <c r="I786" s="223"/>
      <c r="J786" s="224"/>
      <c r="K786" s="226"/>
    </row>
    <row r="787" spans="1:11" x14ac:dyDescent="0.25">
      <c r="A787" s="100"/>
      <c r="B787" s="222" t="s">
        <v>117</v>
      </c>
      <c r="C787" s="28"/>
      <c r="D787" s="224">
        <v>1.2</v>
      </c>
      <c r="E787" s="223">
        <v>1.2</v>
      </c>
      <c r="F787" s="223"/>
      <c r="G787" s="223"/>
      <c r="H787" s="224"/>
      <c r="I787" s="223"/>
      <c r="J787" s="224"/>
      <c r="K787" s="226"/>
    </row>
    <row r="788" spans="1:11" x14ac:dyDescent="0.25">
      <c r="A788" s="100"/>
      <c r="B788" s="222" t="s">
        <v>231</v>
      </c>
      <c r="C788" s="28"/>
      <c r="D788" s="224">
        <v>2</v>
      </c>
      <c r="E788" s="223">
        <v>2</v>
      </c>
      <c r="F788" s="223"/>
      <c r="G788" s="223"/>
      <c r="H788" s="224"/>
      <c r="I788" s="223"/>
      <c r="J788" s="224"/>
      <c r="K788" s="226"/>
    </row>
    <row r="789" spans="1:11" x14ac:dyDescent="0.25">
      <c r="A789" s="100"/>
      <c r="B789" s="222" t="s">
        <v>107</v>
      </c>
      <c r="C789" s="28"/>
      <c r="D789" s="224">
        <v>2.7</v>
      </c>
      <c r="E789" s="223">
        <v>2.7</v>
      </c>
      <c r="F789" s="223"/>
      <c r="G789" s="223"/>
      <c r="H789" s="224"/>
      <c r="I789" s="223"/>
      <c r="J789" s="224"/>
      <c r="K789" s="226"/>
    </row>
    <row r="790" spans="1:11" x14ac:dyDescent="0.25">
      <c r="A790" s="100"/>
      <c r="B790" s="222" t="s">
        <v>167</v>
      </c>
      <c r="C790" s="28"/>
      <c r="D790" s="224">
        <v>0.2</v>
      </c>
      <c r="E790" s="223">
        <v>0.2</v>
      </c>
      <c r="F790" s="223"/>
      <c r="G790" s="223"/>
      <c r="H790" s="224"/>
      <c r="I790" s="223"/>
      <c r="J790" s="224"/>
      <c r="K790" s="226"/>
    </row>
    <row r="791" spans="1:11" s="227" customFormat="1" ht="31.5" x14ac:dyDescent="0.25">
      <c r="A791" s="100" t="s">
        <v>336</v>
      </c>
      <c r="B791" s="222"/>
      <c r="C791" s="28" t="s">
        <v>128</v>
      </c>
      <c r="D791" s="224"/>
      <c r="E791" s="223"/>
      <c r="F791" s="224">
        <v>7.624666666666668</v>
      </c>
      <c r="G791" s="223">
        <v>4.1626666666666674</v>
      </c>
      <c r="H791" s="224">
        <v>34.466000000000001</v>
      </c>
      <c r="I791" s="223">
        <v>205.26666666666668</v>
      </c>
      <c r="J791" s="224">
        <v>0</v>
      </c>
      <c r="K791" s="47" t="s">
        <v>346</v>
      </c>
    </row>
    <row r="792" spans="1:11" s="227" customFormat="1" x14ac:dyDescent="0.25">
      <c r="A792" s="100"/>
      <c r="B792" s="222" t="s">
        <v>345</v>
      </c>
      <c r="C792" s="28"/>
      <c r="D792" s="224">
        <v>61.9</v>
      </c>
      <c r="E792" s="223">
        <v>61.9</v>
      </c>
      <c r="F792" s="224"/>
      <c r="G792" s="223"/>
      <c r="H792" s="224"/>
      <c r="I792" s="223"/>
      <c r="J792" s="224"/>
      <c r="K792" s="226"/>
    </row>
    <row r="793" spans="1:11" s="227" customFormat="1" x14ac:dyDescent="0.25">
      <c r="A793" s="100"/>
      <c r="B793" s="222" t="s">
        <v>111</v>
      </c>
      <c r="C793" s="28"/>
      <c r="D793" s="224">
        <v>92.3</v>
      </c>
      <c r="E793" s="223">
        <v>92.3</v>
      </c>
      <c r="F793" s="224"/>
      <c r="G793" s="223"/>
      <c r="H793" s="224"/>
      <c r="I793" s="223"/>
      <c r="J793" s="224"/>
      <c r="K793" s="226"/>
    </row>
    <row r="794" spans="1:11" s="227" customFormat="1" x14ac:dyDescent="0.25">
      <c r="A794" s="100"/>
      <c r="B794" s="222" t="s">
        <v>167</v>
      </c>
      <c r="C794" s="28"/>
      <c r="D794" s="224">
        <v>0.4</v>
      </c>
      <c r="E794" s="223">
        <v>0.4</v>
      </c>
      <c r="F794" s="224"/>
      <c r="G794" s="223"/>
      <c r="H794" s="224"/>
      <c r="I794" s="223"/>
      <c r="J794" s="224"/>
      <c r="K794" s="226"/>
    </row>
    <row r="795" spans="1:11" s="227" customFormat="1" x14ac:dyDescent="0.25">
      <c r="A795" s="100"/>
      <c r="B795" s="222" t="s">
        <v>45</v>
      </c>
      <c r="C795" s="28"/>
      <c r="D795" s="224">
        <v>3</v>
      </c>
      <c r="E795" s="223">
        <v>3</v>
      </c>
      <c r="F795" s="224"/>
      <c r="G795" s="223"/>
      <c r="H795" s="224"/>
      <c r="I795" s="223"/>
      <c r="J795" s="224"/>
      <c r="K795" s="226"/>
    </row>
    <row r="796" spans="1:11" s="227" customFormat="1" x14ac:dyDescent="0.25">
      <c r="A796" s="191" t="s">
        <v>204</v>
      </c>
      <c r="B796" s="222"/>
      <c r="C796" s="28">
        <v>180</v>
      </c>
      <c r="D796" s="224"/>
      <c r="E796" s="223"/>
      <c r="F796" s="224">
        <v>0.54</v>
      </c>
      <c r="G796" s="223">
        <v>9.0000000000000011E-2</v>
      </c>
      <c r="H796" s="224">
        <v>16.178000000000001</v>
      </c>
      <c r="I796" s="223">
        <v>75.239999999999995</v>
      </c>
      <c r="J796" s="214">
        <v>0.99</v>
      </c>
      <c r="K796" s="89" t="s">
        <v>243</v>
      </c>
    </row>
    <row r="797" spans="1:11" s="227" customFormat="1" x14ac:dyDescent="0.25">
      <c r="A797" s="100"/>
      <c r="B797" s="222" t="s">
        <v>205</v>
      </c>
      <c r="C797" s="28"/>
      <c r="D797" s="224">
        <v>21</v>
      </c>
      <c r="E797" s="223">
        <v>21</v>
      </c>
      <c r="F797" s="214"/>
      <c r="G797" s="28"/>
      <c r="H797" s="214"/>
      <c r="I797" s="49"/>
      <c r="J797" s="214"/>
      <c r="K797" s="226"/>
    </row>
    <row r="798" spans="1:11" s="227" customFormat="1" x14ac:dyDescent="0.25">
      <c r="A798" s="100"/>
      <c r="B798" s="239" t="s">
        <v>21</v>
      </c>
      <c r="C798" s="28"/>
      <c r="D798" s="224">
        <v>6</v>
      </c>
      <c r="E798" s="223">
        <v>6</v>
      </c>
      <c r="F798" s="214"/>
      <c r="G798" s="28"/>
      <c r="H798" s="214"/>
      <c r="I798" s="49"/>
      <c r="J798" s="214"/>
      <c r="K798" s="226"/>
    </row>
    <row r="799" spans="1:11" s="227" customFormat="1" x14ac:dyDescent="0.25">
      <c r="A799" s="100"/>
      <c r="B799" s="222" t="s">
        <v>51</v>
      </c>
      <c r="C799" s="28"/>
      <c r="D799" s="224">
        <v>180</v>
      </c>
      <c r="E799" s="223">
        <v>180</v>
      </c>
      <c r="F799" s="214"/>
      <c r="G799" s="28"/>
      <c r="H799" s="214"/>
      <c r="I799" s="49"/>
      <c r="J799" s="214"/>
      <c r="K799" s="226"/>
    </row>
    <row r="800" spans="1:11" ht="33" customHeight="1" thickBot="1" x14ac:dyDescent="0.3">
      <c r="A800" s="447" t="s">
        <v>166</v>
      </c>
      <c r="B800" s="20"/>
      <c r="C800" s="70">
        <v>45</v>
      </c>
      <c r="D800" s="55">
        <v>45</v>
      </c>
      <c r="E800" s="52">
        <v>45</v>
      </c>
      <c r="F800" s="224">
        <v>2.9729729729729724</v>
      </c>
      <c r="G800" s="52">
        <v>0.54054054054054046</v>
      </c>
      <c r="H800" s="224">
        <v>17.837837837837839</v>
      </c>
      <c r="I800" s="223">
        <v>89.189189189189179</v>
      </c>
      <c r="J800" s="224"/>
      <c r="K800" s="51" t="s">
        <v>300</v>
      </c>
    </row>
    <row r="801" spans="1:11" s="37" customFormat="1" ht="16.5" thickBot="1" x14ac:dyDescent="0.3">
      <c r="A801" s="207" t="s">
        <v>28</v>
      </c>
      <c r="B801" s="31"/>
      <c r="C801" s="32">
        <f>C766+C769+80+133+C796+C800</f>
        <v>678</v>
      </c>
      <c r="D801" s="63"/>
      <c r="E801" s="34"/>
      <c r="F801" s="35">
        <f>SUM(F766:F800)</f>
        <v>26.486439639639638</v>
      </c>
      <c r="G801" s="35">
        <f t="shared" ref="G801:J801" si="9">SUM(G766:G800)</f>
        <v>15.907807207207206</v>
      </c>
      <c r="H801" s="35">
        <f t="shared" si="9"/>
        <v>86.538237837837841</v>
      </c>
      <c r="I801" s="35">
        <f t="shared" si="9"/>
        <v>607.9278558558558</v>
      </c>
      <c r="J801" s="35">
        <f t="shared" si="9"/>
        <v>7.41</v>
      </c>
      <c r="K801" s="126"/>
    </row>
    <row r="802" spans="1:11" ht="23.25" customHeight="1" x14ac:dyDescent="0.25">
      <c r="A802" s="100"/>
      <c r="B802" s="399" t="s">
        <v>202</v>
      </c>
      <c r="C802" s="77"/>
      <c r="D802" s="240"/>
      <c r="E802" s="78"/>
      <c r="F802" s="262"/>
      <c r="G802" s="78"/>
      <c r="H802" s="262"/>
      <c r="I802" s="78"/>
      <c r="J802" s="240"/>
      <c r="K802" s="18"/>
    </row>
    <row r="803" spans="1:11" ht="35.25" customHeight="1" x14ac:dyDescent="0.25">
      <c r="A803" s="100" t="s">
        <v>123</v>
      </c>
      <c r="B803" s="239"/>
      <c r="C803" s="60">
        <v>180</v>
      </c>
      <c r="D803" s="240"/>
      <c r="E803" s="61"/>
      <c r="F803" s="240">
        <v>5.22</v>
      </c>
      <c r="G803" s="61">
        <v>4.5</v>
      </c>
      <c r="H803" s="240">
        <v>7.56</v>
      </c>
      <c r="I803" s="61">
        <v>92</v>
      </c>
      <c r="J803" s="240">
        <v>0.54</v>
      </c>
      <c r="K803" s="226" t="s">
        <v>113</v>
      </c>
    </row>
    <row r="804" spans="1:11" ht="31.5" x14ac:dyDescent="0.25">
      <c r="A804" s="100" t="s">
        <v>408</v>
      </c>
      <c r="B804" s="222" t="s">
        <v>129</v>
      </c>
      <c r="C804" s="60"/>
      <c r="D804" s="370">
        <v>185</v>
      </c>
      <c r="E804" s="86">
        <v>180</v>
      </c>
      <c r="F804" s="240"/>
      <c r="G804" s="61"/>
      <c r="H804" s="240"/>
      <c r="I804" s="61"/>
      <c r="J804" s="240"/>
      <c r="K804" s="226"/>
    </row>
    <row r="805" spans="1:11" s="227" customFormat="1" ht="89.25" x14ac:dyDescent="0.25">
      <c r="A805" s="113" t="s">
        <v>279</v>
      </c>
      <c r="B805" s="400"/>
      <c r="C805" s="200">
        <v>50</v>
      </c>
      <c r="D805" s="45"/>
      <c r="E805" s="46"/>
      <c r="F805" s="46">
        <v>4.22</v>
      </c>
      <c r="G805" s="128">
        <v>4.8099999999999996</v>
      </c>
      <c r="H805" s="128">
        <v>25.22</v>
      </c>
      <c r="I805" s="46">
        <v>151</v>
      </c>
      <c r="J805" s="219">
        <v>0</v>
      </c>
      <c r="K805" s="89" t="s">
        <v>230</v>
      </c>
    </row>
    <row r="806" spans="1:11" s="227" customFormat="1" x14ac:dyDescent="0.25">
      <c r="A806" s="100"/>
      <c r="B806" s="230" t="s">
        <v>40</v>
      </c>
      <c r="C806" s="28"/>
      <c r="D806" s="224">
        <v>31</v>
      </c>
      <c r="E806" s="223">
        <v>31</v>
      </c>
      <c r="F806" s="223"/>
      <c r="G806" s="225"/>
      <c r="H806" s="225"/>
      <c r="I806" s="223"/>
      <c r="J806" s="224"/>
      <c r="K806" s="226"/>
    </row>
    <row r="807" spans="1:11" s="227" customFormat="1" x14ac:dyDescent="0.25">
      <c r="A807" s="100"/>
      <c r="B807" s="230" t="s">
        <v>40</v>
      </c>
      <c r="C807" s="28"/>
      <c r="D807" s="224">
        <v>1</v>
      </c>
      <c r="E807" s="223">
        <v>1</v>
      </c>
      <c r="F807" s="223"/>
      <c r="G807" s="225"/>
      <c r="H807" s="225"/>
      <c r="I807" s="223"/>
      <c r="J807" s="224"/>
      <c r="K807" s="226"/>
    </row>
    <row r="808" spans="1:11" s="227" customFormat="1" x14ac:dyDescent="0.25">
      <c r="A808" s="100"/>
      <c r="B808" s="230" t="s">
        <v>76</v>
      </c>
      <c r="C808" s="28"/>
      <c r="D808" s="224">
        <v>0.4</v>
      </c>
      <c r="E808" s="223">
        <v>0.4</v>
      </c>
      <c r="F808" s="223"/>
      <c r="G808" s="225"/>
      <c r="H808" s="225"/>
      <c r="I808" s="223"/>
      <c r="J808" s="224"/>
      <c r="K808" s="226"/>
    </row>
    <row r="809" spans="1:11" s="227" customFormat="1" x14ac:dyDescent="0.25">
      <c r="A809" s="100"/>
      <c r="B809" s="230" t="s">
        <v>152</v>
      </c>
      <c r="C809" s="28"/>
      <c r="D809" s="224">
        <v>0.4</v>
      </c>
      <c r="E809" s="223">
        <v>0.4</v>
      </c>
      <c r="F809" s="223"/>
      <c r="G809" s="225"/>
      <c r="H809" s="225"/>
      <c r="I809" s="223"/>
      <c r="J809" s="224"/>
      <c r="K809" s="226"/>
    </row>
    <row r="810" spans="1:11" s="227" customFormat="1" x14ac:dyDescent="0.25">
      <c r="A810" s="100"/>
      <c r="B810" s="230" t="s">
        <v>21</v>
      </c>
      <c r="C810" s="28"/>
      <c r="D810" s="224">
        <v>1</v>
      </c>
      <c r="E810" s="223">
        <v>1</v>
      </c>
      <c r="F810" s="223"/>
      <c r="G810" s="225"/>
      <c r="H810" s="225"/>
      <c r="I810" s="223"/>
      <c r="J810" s="224"/>
      <c r="K810" s="226"/>
    </row>
    <row r="811" spans="1:11" s="227" customFormat="1" x14ac:dyDescent="0.25">
      <c r="A811" s="100"/>
      <c r="B811" s="230" t="s">
        <v>22</v>
      </c>
      <c r="C811" s="28"/>
      <c r="D811" s="224">
        <v>2.5</v>
      </c>
      <c r="E811" s="223">
        <v>2.5</v>
      </c>
      <c r="F811" s="223"/>
      <c r="G811" s="225"/>
      <c r="H811" s="225"/>
      <c r="I811" s="223"/>
      <c r="J811" s="224"/>
      <c r="K811" s="226"/>
    </row>
    <row r="812" spans="1:11" s="227" customFormat="1" x14ac:dyDescent="0.25">
      <c r="A812" s="100"/>
      <c r="B812" s="230" t="s">
        <v>32</v>
      </c>
      <c r="C812" s="28"/>
      <c r="D812" s="224">
        <v>3</v>
      </c>
      <c r="E812" s="223">
        <v>2.5</v>
      </c>
      <c r="F812" s="223"/>
      <c r="G812" s="225"/>
      <c r="H812" s="225"/>
      <c r="I812" s="223"/>
      <c r="J812" s="224"/>
      <c r="K812" s="226"/>
    </row>
    <row r="813" spans="1:11" s="227" customFormat="1" x14ac:dyDescent="0.25">
      <c r="A813" s="100"/>
      <c r="B813" s="230" t="s">
        <v>132</v>
      </c>
      <c r="C813" s="28"/>
      <c r="D813" s="224">
        <v>12.5</v>
      </c>
      <c r="E813" s="223">
        <v>12.5</v>
      </c>
      <c r="F813" s="223"/>
      <c r="G813" s="225"/>
      <c r="H813" s="225"/>
      <c r="I813" s="223"/>
      <c r="J813" s="224"/>
      <c r="K813" s="226"/>
    </row>
    <row r="814" spans="1:11" s="227" customFormat="1" x14ac:dyDescent="0.25">
      <c r="A814" s="100"/>
      <c r="B814" s="230" t="s">
        <v>121</v>
      </c>
      <c r="C814" s="28"/>
      <c r="D814" s="224"/>
      <c r="E814" s="223">
        <v>50</v>
      </c>
      <c r="F814" s="223"/>
      <c r="G814" s="225"/>
      <c r="H814" s="225"/>
      <c r="I814" s="223"/>
      <c r="J814" s="224"/>
      <c r="K814" s="226"/>
    </row>
    <row r="815" spans="1:11" s="227" customFormat="1" x14ac:dyDescent="0.25">
      <c r="A815" s="100"/>
      <c r="B815" s="230" t="s">
        <v>21</v>
      </c>
      <c r="C815" s="28"/>
      <c r="D815" s="224">
        <v>5</v>
      </c>
      <c r="E815" s="223">
        <v>5</v>
      </c>
      <c r="F815" s="223"/>
      <c r="G815" s="225"/>
      <c r="H815" s="225"/>
      <c r="I815" s="223"/>
      <c r="J815" s="224"/>
      <c r="K815" s="226"/>
    </row>
    <row r="816" spans="1:11" s="227" customFormat="1" x14ac:dyDescent="0.25">
      <c r="A816" s="100"/>
      <c r="B816" s="230" t="s">
        <v>22</v>
      </c>
      <c r="C816" s="28"/>
      <c r="D816" s="224">
        <v>2.5</v>
      </c>
      <c r="E816" s="223">
        <v>2.5</v>
      </c>
      <c r="F816" s="223"/>
      <c r="G816" s="225"/>
      <c r="H816" s="225"/>
      <c r="I816" s="223"/>
      <c r="J816" s="224"/>
      <c r="K816" s="226"/>
    </row>
    <row r="817" spans="1:11" s="227" customFormat="1" x14ac:dyDescent="0.25">
      <c r="A817" s="100"/>
      <c r="B817" s="230" t="s">
        <v>229</v>
      </c>
      <c r="C817" s="28"/>
      <c r="D817" s="224"/>
      <c r="E817" s="223">
        <v>57.5</v>
      </c>
      <c r="F817" s="223"/>
      <c r="G817" s="225"/>
      <c r="H817" s="225"/>
      <c r="I817" s="223"/>
      <c r="J817" s="224"/>
      <c r="K817" s="226"/>
    </row>
    <row r="818" spans="1:11" s="227" customFormat="1" x14ac:dyDescent="0.25">
      <c r="A818" s="100"/>
      <c r="B818" s="230" t="s">
        <v>44</v>
      </c>
      <c r="C818" s="28"/>
      <c r="D818" s="224">
        <v>0.9</v>
      </c>
      <c r="E818" s="223">
        <v>0.75</v>
      </c>
      <c r="F818" s="223"/>
      <c r="G818" s="225"/>
      <c r="H818" s="225"/>
      <c r="I818" s="223"/>
      <c r="J818" s="224"/>
      <c r="K818" s="226"/>
    </row>
    <row r="819" spans="1:11" s="227" customFormat="1" x14ac:dyDescent="0.25">
      <c r="A819" s="100"/>
      <c r="B819" s="230" t="s">
        <v>36</v>
      </c>
      <c r="C819" s="28"/>
      <c r="D819" s="224">
        <v>0.13</v>
      </c>
      <c r="E819" s="223">
        <v>0.13</v>
      </c>
      <c r="F819" s="223"/>
      <c r="G819" s="225"/>
      <c r="H819" s="225"/>
      <c r="I819" s="223"/>
      <c r="J819" s="224"/>
      <c r="K819" s="226"/>
    </row>
    <row r="820" spans="1:11" s="227" customFormat="1" ht="31.5" x14ac:dyDescent="0.25">
      <c r="A820" s="100" t="s">
        <v>471</v>
      </c>
      <c r="B820" s="222"/>
      <c r="C820" s="28">
        <v>70</v>
      </c>
      <c r="D820" s="224"/>
      <c r="E820" s="223"/>
      <c r="F820" s="224">
        <v>8.9860479041916168</v>
      </c>
      <c r="G820" s="223">
        <v>4.2593413173652692</v>
      </c>
      <c r="H820" s="224">
        <v>7.821077844311378</v>
      </c>
      <c r="I820" s="223">
        <v>101.71952095808383</v>
      </c>
      <c r="J820" s="224">
        <v>0.46</v>
      </c>
      <c r="K820" s="226" t="s">
        <v>472</v>
      </c>
    </row>
    <row r="821" spans="1:11" s="227" customFormat="1" x14ac:dyDescent="0.25">
      <c r="A821" s="100"/>
      <c r="B821" s="222" t="s">
        <v>112</v>
      </c>
      <c r="C821" s="43"/>
      <c r="D821" s="224">
        <v>63.3</v>
      </c>
      <c r="E821" s="223">
        <v>46.2</v>
      </c>
      <c r="F821" s="224"/>
      <c r="G821" s="223"/>
      <c r="H821" s="224"/>
      <c r="I821" s="223"/>
      <c r="J821" s="224"/>
      <c r="K821" s="226"/>
    </row>
    <row r="822" spans="1:11" s="227" customFormat="1" x14ac:dyDescent="0.25">
      <c r="A822" s="100"/>
      <c r="B822" s="222" t="s">
        <v>152</v>
      </c>
      <c r="C822" s="43"/>
      <c r="D822" s="224">
        <v>0.7</v>
      </c>
      <c r="E822" s="223">
        <v>0.7</v>
      </c>
      <c r="F822" s="224"/>
      <c r="G822" s="223"/>
      <c r="H822" s="224"/>
      <c r="I822" s="223"/>
      <c r="J822" s="217"/>
      <c r="K822" s="226"/>
    </row>
    <row r="823" spans="1:11" s="227" customFormat="1" x14ac:dyDescent="0.25">
      <c r="A823" s="100"/>
      <c r="B823" s="222" t="s">
        <v>177</v>
      </c>
      <c r="C823" s="43"/>
      <c r="D823" s="224">
        <v>12.6</v>
      </c>
      <c r="E823" s="223">
        <v>12.6</v>
      </c>
      <c r="F823" s="224"/>
      <c r="G823" s="223"/>
      <c r="H823" s="224"/>
      <c r="I823" s="223"/>
      <c r="J823" s="217"/>
      <c r="K823" s="226"/>
    </row>
    <row r="824" spans="1:11" s="227" customFormat="1" x14ac:dyDescent="0.25">
      <c r="A824" s="100"/>
      <c r="B824" s="222" t="s">
        <v>132</v>
      </c>
      <c r="C824" s="43"/>
      <c r="D824" s="224">
        <v>18.2</v>
      </c>
      <c r="E824" s="223">
        <v>18.2</v>
      </c>
      <c r="F824" s="224"/>
      <c r="G824" s="223"/>
      <c r="H824" s="224"/>
      <c r="I824" s="223"/>
      <c r="J824" s="217"/>
      <c r="K824" s="226"/>
    </row>
    <row r="825" spans="1:11" s="227" customFormat="1" x14ac:dyDescent="0.25">
      <c r="A825" s="100"/>
      <c r="B825" s="222" t="s">
        <v>72</v>
      </c>
      <c r="C825" s="43"/>
      <c r="D825" s="224">
        <v>7</v>
      </c>
      <c r="E825" s="223">
        <v>7</v>
      </c>
      <c r="F825" s="224"/>
      <c r="G825" s="223"/>
      <c r="H825" s="224"/>
      <c r="I825" s="223"/>
      <c r="J825" s="217"/>
      <c r="K825" s="226"/>
    </row>
    <row r="826" spans="1:11" s="227" customFormat="1" x14ac:dyDescent="0.25">
      <c r="A826" s="100"/>
      <c r="B826" s="222" t="s">
        <v>38</v>
      </c>
      <c r="C826" s="43"/>
      <c r="D826" s="224"/>
      <c r="E826" s="223">
        <v>81</v>
      </c>
      <c r="F826" s="224"/>
      <c r="G826" s="223"/>
      <c r="H826" s="224"/>
      <c r="I826" s="223"/>
      <c r="J826" s="217"/>
      <c r="K826" s="226"/>
    </row>
    <row r="827" spans="1:11" s="227" customFormat="1" x14ac:dyDescent="0.25">
      <c r="A827" s="100"/>
      <c r="B827" s="222" t="s">
        <v>107</v>
      </c>
      <c r="C827" s="43"/>
      <c r="D827" s="224">
        <v>3</v>
      </c>
      <c r="E827" s="223">
        <v>3</v>
      </c>
      <c r="F827" s="224"/>
      <c r="G827" s="223"/>
      <c r="H827" s="224"/>
      <c r="I827" s="223"/>
      <c r="J827" s="217"/>
      <c r="K827" s="226"/>
    </row>
    <row r="828" spans="1:11" s="227" customFormat="1" ht="30" x14ac:dyDescent="0.25">
      <c r="A828" s="467" t="s">
        <v>265</v>
      </c>
      <c r="B828" s="467"/>
      <c r="C828" s="155">
        <v>140</v>
      </c>
      <c r="D828" s="467"/>
      <c r="E828" s="163"/>
      <c r="F828" s="468">
        <v>3.8</v>
      </c>
      <c r="G828" s="155">
        <v>8.25</v>
      </c>
      <c r="H828" s="468">
        <v>29.53</v>
      </c>
      <c r="I828" s="155">
        <v>212.8</v>
      </c>
      <c r="J828" s="468">
        <v>20.3</v>
      </c>
      <c r="K828" s="47" t="s">
        <v>268</v>
      </c>
    </row>
    <row r="829" spans="1:11" x14ac:dyDescent="0.25">
      <c r="A829" s="467"/>
      <c r="B829" s="467" t="s">
        <v>267</v>
      </c>
      <c r="C829" s="163"/>
      <c r="D829" s="468">
        <v>270</v>
      </c>
      <c r="E829" s="155">
        <v>203</v>
      </c>
      <c r="F829" s="467"/>
      <c r="G829" s="163"/>
      <c r="H829" s="467"/>
      <c r="I829" s="163"/>
      <c r="J829" s="467"/>
      <c r="K829" s="163"/>
    </row>
    <row r="830" spans="1:11" x14ac:dyDescent="0.25">
      <c r="A830" s="467"/>
      <c r="B830" s="467" t="s">
        <v>107</v>
      </c>
      <c r="C830" s="163"/>
      <c r="D830" s="468">
        <v>5</v>
      </c>
      <c r="E830" s="155">
        <v>5</v>
      </c>
      <c r="F830" s="467"/>
      <c r="G830" s="163"/>
      <c r="H830" s="467"/>
      <c r="I830" s="163"/>
      <c r="J830" s="467"/>
      <c r="K830" s="163"/>
    </row>
    <row r="831" spans="1:11" x14ac:dyDescent="0.25">
      <c r="A831" s="467"/>
      <c r="B831" s="467" t="s">
        <v>167</v>
      </c>
      <c r="C831" s="163"/>
      <c r="D831" s="468">
        <v>0.35</v>
      </c>
      <c r="E831" s="155">
        <v>0.35</v>
      </c>
      <c r="F831" s="467"/>
      <c r="G831" s="163"/>
      <c r="H831" s="467"/>
      <c r="I831" s="163"/>
      <c r="J831" s="467"/>
      <c r="K831" s="163"/>
    </row>
    <row r="832" spans="1:11" s="227" customFormat="1" ht="47.25" x14ac:dyDescent="0.25">
      <c r="A832" s="113" t="s">
        <v>144</v>
      </c>
      <c r="B832" s="193"/>
      <c r="C832" s="200">
        <v>30</v>
      </c>
      <c r="D832" s="219">
        <v>30</v>
      </c>
      <c r="E832" s="46">
        <v>30</v>
      </c>
      <c r="F832" s="219">
        <v>2.2822822822822819</v>
      </c>
      <c r="G832" s="46">
        <v>0.24024024024024024</v>
      </c>
      <c r="H832" s="219">
        <v>14.774774774774775</v>
      </c>
      <c r="I832" s="46">
        <v>70.570570570570567</v>
      </c>
      <c r="J832" s="219">
        <v>0</v>
      </c>
      <c r="K832" s="50" t="s">
        <v>295</v>
      </c>
    </row>
    <row r="833" spans="1:11" ht="31.5" x14ac:dyDescent="0.25">
      <c r="A833" s="100" t="s">
        <v>61</v>
      </c>
      <c r="B833" s="222"/>
      <c r="C833" s="223" t="s">
        <v>198</v>
      </c>
      <c r="D833" s="224"/>
      <c r="E833" s="223"/>
      <c r="F833" s="224">
        <v>0.13</v>
      </c>
      <c r="G833" s="223">
        <v>0.03</v>
      </c>
      <c r="H833" s="224">
        <v>6.2251798561151066</v>
      </c>
      <c r="I833" s="223">
        <v>26.48</v>
      </c>
      <c r="J833" s="224">
        <v>2.83</v>
      </c>
      <c r="K833" s="226" t="s">
        <v>317</v>
      </c>
    </row>
    <row r="834" spans="1:11" x14ac:dyDescent="0.25">
      <c r="A834" s="100"/>
      <c r="B834" s="222" t="s">
        <v>165</v>
      </c>
      <c r="C834" s="28"/>
      <c r="D834" s="224">
        <v>0.45</v>
      </c>
      <c r="E834" s="223">
        <v>0.45</v>
      </c>
      <c r="F834" s="224"/>
      <c r="G834" s="223"/>
      <c r="H834" s="224"/>
      <c r="I834" s="223"/>
      <c r="J834" s="224"/>
      <c r="K834" s="226"/>
    </row>
    <row r="835" spans="1:11" x14ac:dyDescent="0.25">
      <c r="A835" s="100"/>
      <c r="B835" s="222" t="s">
        <v>21</v>
      </c>
      <c r="C835" s="28"/>
      <c r="D835" s="224">
        <v>6</v>
      </c>
      <c r="E835" s="223">
        <v>6</v>
      </c>
      <c r="F835" s="224"/>
      <c r="G835" s="223"/>
      <c r="H835" s="224"/>
      <c r="I835" s="223"/>
      <c r="J835" s="224"/>
      <c r="K835" s="226"/>
    </row>
    <row r="836" spans="1:11" x14ac:dyDescent="0.25">
      <c r="A836" s="100"/>
      <c r="B836" s="222" t="s">
        <v>62</v>
      </c>
      <c r="C836" s="28"/>
      <c r="D836" s="224">
        <v>8</v>
      </c>
      <c r="E836" s="223">
        <v>7</v>
      </c>
      <c r="F836" s="224"/>
      <c r="G836" s="223"/>
      <c r="H836" s="224"/>
      <c r="I836" s="223"/>
      <c r="J836" s="224"/>
      <c r="K836" s="226"/>
    </row>
    <row r="837" spans="1:11" ht="16.5" thickBot="1" x14ac:dyDescent="0.3">
      <c r="A837" s="100"/>
      <c r="B837" s="222" t="s">
        <v>20</v>
      </c>
      <c r="C837" s="28"/>
      <c r="D837" s="224">
        <v>180</v>
      </c>
      <c r="E837" s="223">
        <v>180</v>
      </c>
      <c r="F837" s="224"/>
      <c r="G837" s="223"/>
      <c r="H837" s="224"/>
      <c r="I837" s="223"/>
      <c r="J837" s="224"/>
      <c r="K837" s="226"/>
    </row>
    <row r="838" spans="1:11" s="37" customFormat="1" ht="16.5" thickBot="1" x14ac:dyDescent="0.3">
      <c r="A838" s="514" t="s">
        <v>28</v>
      </c>
      <c r="B838" s="515"/>
      <c r="C838" s="32">
        <f>C803+C805+C820+C828+C832+193</f>
        <v>663</v>
      </c>
      <c r="D838" s="63"/>
      <c r="E838" s="34"/>
      <c r="F838" s="99">
        <f>SUM(F802:F837)</f>
        <v>24.638330186473897</v>
      </c>
      <c r="G838" s="35">
        <f t="shared" ref="G838:J838" si="10">SUM(G802:G837)</f>
        <v>22.089581557605509</v>
      </c>
      <c r="H838" s="99">
        <f t="shared" si="10"/>
        <v>91.131032475201252</v>
      </c>
      <c r="I838" s="35">
        <f t="shared" si="10"/>
        <v>654.57009152865442</v>
      </c>
      <c r="J838" s="99">
        <f t="shared" si="10"/>
        <v>24.130000000000003</v>
      </c>
      <c r="K838" s="36"/>
    </row>
    <row r="839" spans="1:11" s="37" customFormat="1" ht="15.75" customHeight="1" thickBot="1" x14ac:dyDescent="0.3">
      <c r="A839" s="514" t="s">
        <v>49</v>
      </c>
      <c r="B839" s="515"/>
      <c r="C839" s="32">
        <f>C760+C764+C801+C838</f>
        <v>1850</v>
      </c>
      <c r="D839" s="99"/>
      <c r="E839" s="35"/>
      <c r="F839" s="35">
        <f>F760+F764+F801+F838</f>
        <v>63.837293116237191</v>
      </c>
      <c r="G839" s="112">
        <f>G760+G764+G801+G838</f>
        <v>51.753262848955544</v>
      </c>
      <c r="H839" s="112">
        <f>H760+H764+H801+H838</f>
        <v>236.66197853219495</v>
      </c>
      <c r="I839" s="112">
        <f>I760+I764+I801+I838</f>
        <v>1694.2699017137979</v>
      </c>
      <c r="J839" s="99">
        <f>J760+J764+J801+J838</f>
        <v>92.960000000000008</v>
      </c>
      <c r="K839" s="36"/>
    </row>
    <row r="840" spans="1:11" x14ac:dyDescent="0.25">
      <c r="A840" s="191"/>
      <c r="B840" s="13"/>
      <c r="C840" s="66"/>
      <c r="D840" s="67"/>
      <c r="E840" s="29"/>
      <c r="F840" s="40"/>
      <c r="G840" s="40"/>
      <c r="H840" s="40"/>
      <c r="I840" s="40"/>
      <c r="J840" s="40"/>
    </row>
    <row r="841" spans="1:11" ht="16.5" thickBot="1" x14ac:dyDescent="0.3">
      <c r="A841" s="445" t="s">
        <v>84</v>
      </c>
      <c r="B841" s="13"/>
      <c r="C841" s="13"/>
      <c r="D841" s="14"/>
      <c r="I841" s="69"/>
      <c r="J841" s="69"/>
      <c r="K841" s="121"/>
    </row>
    <row r="842" spans="1:11" ht="36" customHeight="1" thickBot="1" x14ac:dyDescent="0.3">
      <c r="A842" s="501" t="s">
        <v>257</v>
      </c>
      <c r="B842" s="503" t="s">
        <v>432</v>
      </c>
      <c r="C842" s="503" t="s">
        <v>428</v>
      </c>
      <c r="D842" s="201" t="s">
        <v>429</v>
      </c>
      <c r="E842" s="108" t="s">
        <v>430</v>
      </c>
      <c r="F842" s="496" t="s">
        <v>5</v>
      </c>
      <c r="G842" s="497"/>
      <c r="H842" s="498"/>
      <c r="I842" s="201" t="s">
        <v>431</v>
      </c>
      <c r="J842" s="201" t="s">
        <v>6</v>
      </c>
      <c r="K842" s="199" t="s">
        <v>7</v>
      </c>
    </row>
    <row r="843" spans="1:11" ht="16.5" thickBot="1" x14ac:dyDescent="0.3">
      <c r="A843" s="502"/>
      <c r="B843" s="504"/>
      <c r="C843" s="504"/>
      <c r="D843" s="283" t="s">
        <v>8</v>
      </c>
      <c r="E843" s="283" t="s">
        <v>9</v>
      </c>
      <c r="F843" s="283" t="s">
        <v>10</v>
      </c>
      <c r="G843" s="283" t="s">
        <v>11</v>
      </c>
      <c r="H843" s="285" t="s">
        <v>12</v>
      </c>
      <c r="I843" s="285" t="s">
        <v>13</v>
      </c>
      <c r="J843" s="285" t="s">
        <v>14</v>
      </c>
      <c r="K843" s="295"/>
    </row>
    <row r="844" spans="1:11" x14ac:dyDescent="0.25">
      <c r="A844" s="446"/>
      <c r="B844" s="110" t="s">
        <v>15</v>
      </c>
      <c r="C844" s="28"/>
      <c r="D844" s="197"/>
      <c r="E844" s="25"/>
      <c r="F844" s="217"/>
      <c r="G844" s="25"/>
      <c r="H844" s="217"/>
      <c r="I844" s="25"/>
      <c r="J844" s="217"/>
      <c r="K844" s="226"/>
    </row>
    <row r="845" spans="1:11" ht="31.5" x14ac:dyDescent="0.25">
      <c r="A845" s="221" t="s">
        <v>453</v>
      </c>
      <c r="C845" s="28" t="s">
        <v>195</v>
      </c>
      <c r="D845" s="29"/>
      <c r="E845" s="223"/>
      <c r="F845" s="29">
        <v>4.8099999999999996</v>
      </c>
      <c r="G845" s="223">
        <v>7.85</v>
      </c>
      <c r="H845" s="29">
        <v>29.38</v>
      </c>
      <c r="I845" s="223">
        <v>207.32</v>
      </c>
      <c r="J845" s="29">
        <v>0.86</v>
      </c>
      <c r="K845" s="226" t="s">
        <v>454</v>
      </c>
    </row>
    <row r="846" spans="1:11" x14ac:dyDescent="0.25">
      <c r="A846" s="221"/>
      <c r="B846" s="8" t="s">
        <v>455</v>
      </c>
      <c r="C846" s="28"/>
      <c r="D846" s="29">
        <v>22.5</v>
      </c>
      <c r="E846" s="223">
        <v>22.5</v>
      </c>
      <c r="F846" s="29"/>
      <c r="G846" s="223"/>
      <c r="H846" s="29"/>
      <c r="I846" s="223"/>
      <c r="J846" s="29"/>
      <c r="K846" s="226"/>
    </row>
    <row r="847" spans="1:11" x14ac:dyDescent="0.25">
      <c r="A847" s="221"/>
      <c r="B847" s="8" t="s">
        <v>19</v>
      </c>
      <c r="C847" s="28"/>
      <c r="D847" s="29">
        <v>90</v>
      </c>
      <c r="E847" s="223">
        <v>90</v>
      </c>
      <c r="F847" s="29"/>
      <c r="G847" s="223"/>
      <c r="H847" s="29"/>
      <c r="I847" s="223"/>
      <c r="J847" s="29"/>
      <c r="K847" s="226"/>
    </row>
    <row r="848" spans="1:11" x14ac:dyDescent="0.25">
      <c r="A848" s="221"/>
      <c r="B848" s="8" t="s">
        <v>51</v>
      </c>
      <c r="C848" s="28"/>
      <c r="D848" s="29">
        <v>68</v>
      </c>
      <c r="E848" s="223">
        <v>68</v>
      </c>
      <c r="F848" s="29"/>
      <c r="G848" s="223"/>
      <c r="H848" s="29"/>
      <c r="I848" s="223"/>
      <c r="J848" s="29"/>
      <c r="K848" s="226"/>
    </row>
    <row r="849" spans="1:11" x14ac:dyDescent="0.25">
      <c r="A849" s="221"/>
      <c r="B849" s="8" t="s">
        <v>21</v>
      </c>
      <c r="C849" s="28"/>
      <c r="D849" s="29">
        <v>2.5</v>
      </c>
      <c r="E849" s="223">
        <v>2.5</v>
      </c>
      <c r="F849" s="29"/>
      <c r="G849" s="223"/>
      <c r="H849" s="29"/>
      <c r="I849" s="223"/>
      <c r="J849" s="29"/>
      <c r="K849" s="226"/>
    </row>
    <row r="850" spans="1:11" x14ac:dyDescent="0.25">
      <c r="A850" s="221"/>
      <c r="B850" s="8" t="s">
        <v>152</v>
      </c>
      <c r="C850" s="28"/>
      <c r="D850" s="29">
        <v>0.5</v>
      </c>
      <c r="E850" s="223">
        <v>0.5</v>
      </c>
      <c r="F850" s="29"/>
      <c r="G850" s="223"/>
      <c r="H850" s="29"/>
      <c r="I850" s="223"/>
      <c r="J850" s="29"/>
      <c r="K850" s="226"/>
    </row>
    <row r="851" spans="1:11" s="227" customFormat="1" x14ac:dyDescent="0.25">
      <c r="A851" s="221"/>
      <c r="B851" s="13" t="s">
        <v>22</v>
      </c>
      <c r="C851" s="28"/>
      <c r="D851" s="29">
        <v>3</v>
      </c>
      <c r="E851" s="223">
        <v>3</v>
      </c>
      <c r="F851" s="29"/>
      <c r="G851" s="223"/>
      <c r="H851" s="29"/>
      <c r="I851" s="223"/>
      <c r="J851" s="29"/>
      <c r="K851" s="226"/>
    </row>
    <row r="852" spans="1:11" ht="30" x14ac:dyDescent="0.25">
      <c r="A852" s="100" t="s">
        <v>337</v>
      </c>
      <c r="B852" s="222"/>
      <c r="C852" s="223" t="s">
        <v>376</v>
      </c>
      <c r="D852" s="224"/>
      <c r="E852" s="223"/>
      <c r="F852" s="224">
        <v>0.11000000000000001</v>
      </c>
      <c r="G852" s="223">
        <v>6.0000000000000012E-2</v>
      </c>
      <c r="H852" s="224">
        <v>6.9880000000000004</v>
      </c>
      <c r="I852" s="223">
        <v>28.7</v>
      </c>
      <c r="J852" s="224">
        <v>1.03</v>
      </c>
      <c r="K852" s="47" t="s">
        <v>302</v>
      </c>
    </row>
    <row r="853" spans="1:11" x14ac:dyDescent="0.25">
      <c r="A853" s="100"/>
      <c r="B853" s="222" t="s">
        <v>165</v>
      </c>
      <c r="C853" s="28"/>
      <c r="D853" s="224">
        <v>0.45</v>
      </c>
      <c r="E853" s="223">
        <v>0.45</v>
      </c>
      <c r="F853" s="224"/>
      <c r="G853" s="223"/>
      <c r="H853" s="224"/>
      <c r="I853" s="223"/>
      <c r="J853" s="224"/>
      <c r="K853" s="226"/>
    </row>
    <row r="854" spans="1:11" x14ac:dyDescent="0.25">
      <c r="A854" s="100"/>
      <c r="B854" s="222" t="s">
        <v>21</v>
      </c>
      <c r="C854" s="28"/>
      <c r="D854" s="224">
        <v>6</v>
      </c>
      <c r="E854" s="223">
        <v>6</v>
      </c>
      <c r="F854" s="224"/>
      <c r="G854" s="223"/>
      <c r="H854" s="224"/>
      <c r="I854" s="223"/>
      <c r="J854" s="224"/>
      <c r="K854" s="226"/>
    </row>
    <row r="855" spans="1:11" x14ac:dyDescent="0.25">
      <c r="A855" s="100"/>
      <c r="B855" s="222" t="s">
        <v>357</v>
      </c>
      <c r="C855" s="28"/>
      <c r="D855" s="224">
        <v>11.4</v>
      </c>
      <c r="E855" s="223">
        <v>10</v>
      </c>
      <c r="F855" s="224"/>
      <c r="G855" s="223"/>
      <c r="H855" s="224"/>
      <c r="I855" s="223"/>
      <c r="J855" s="224"/>
      <c r="K855" s="226"/>
    </row>
    <row r="856" spans="1:11" x14ac:dyDescent="0.25">
      <c r="A856" s="100"/>
      <c r="B856" s="222" t="s">
        <v>20</v>
      </c>
      <c r="C856" s="28"/>
      <c r="D856" s="224">
        <v>180</v>
      </c>
      <c r="E856" s="223">
        <v>180</v>
      </c>
      <c r="F856" s="224"/>
      <c r="G856" s="223"/>
      <c r="H856" s="224"/>
      <c r="I856" s="223"/>
      <c r="J856" s="224"/>
      <c r="K856" s="226"/>
    </row>
    <row r="857" spans="1:11" ht="31.5" x14ac:dyDescent="0.25">
      <c r="A857" s="100" t="s">
        <v>148</v>
      </c>
      <c r="B857" s="222"/>
      <c r="C857" s="28" t="s">
        <v>26</v>
      </c>
      <c r="D857" s="19"/>
      <c r="E857" s="26"/>
      <c r="F857" s="228">
        <v>2.2922522522522524</v>
      </c>
      <c r="G857" s="223">
        <v>4.5008708708708705</v>
      </c>
      <c r="H857" s="224">
        <v>15.49</v>
      </c>
      <c r="I857" s="228">
        <v>111.67867867867868</v>
      </c>
      <c r="J857" s="228"/>
      <c r="K857" s="226" t="s">
        <v>312</v>
      </c>
    </row>
    <row r="858" spans="1:11" x14ac:dyDescent="0.25">
      <c r="A858" s="100"/>
      <c r="B858" s="222" t="s">
        <v>27</v>
      </c>
      <c r="C858" s="28"/>
      <c r="D858" s="228">
        <v>30</v>
      </c>
      <c r="E858" s="223">
        <v>30</v>
      </c>
      <c r="F858" s="228"/>
      <c r="G858" s="223"/>
      <c r="H858" s="223"/>
      <c r="I858" s="228"/>
      <c r="J858" s="228"/>
      <c r="K858" s="226"/>
    </row>
    <row r="859" spans="1:11" ht="16.5" thickBot="1" x14ac:dyDescent="0.3">
      <c r="A859" s="100"/>
      <c r="B859" s="222" t="s">
        <v>22</v>
      </c>
      <c r="C859" s="28"/>
      <c r="D859" s="228">
        <v>5</v>
      </c>
      <c r="E859" s="223">
        <v>5</v>
      </c>
      <c r="F859" s="228" t="s">
        <v>3</v>
      </c>
      <c r="G859" s="223"/>
      <c r="H859" s="223"/>
      <c r="I859" s="228"/>
      <c r="J859" s="228"/>
      <c r="K859" s="226"/>
    </row>
    <row r="860" spans="1:11" s="37" customFormat="1" ht="16.5" thickBot="1" x14ac:dyDescent="0.3">
      <c r="A860" s="207" t="s">
        <v>28</v>
      </c>
      <c r="B860" s="31"/>
      <c r="C860" s="32">
        <f>183+196+35</f>
        <v>414</v>
      </c>
      <c r="D860" s="63"/>
      <c r="E860" s="34"/>
      <c r="F860" s="99">
        <f>SUM(F845:F859)</f>
        <v>7.2122522522522523</v>
      </c>
      <c r="G860" s="35">
        <f t="shared" ref="G860:J860" si="11">SUM(G845:G859)</f>
        <v>12.41087087087087</v>
      </c>
      <c r="H860" s="99">
        <f t="shared" si="11"/>
        <v>51.858000000000004</v>
      </c>
      <c r="I860" s="35">
        <f t="shared" si="11"/>
        <v>347.69867867867868</v>
      </c>
      <c r="J860" s="99">
        <f t="shared" si="11"/>
        <v>1.8900000000000001</v>
      </c>
      <c r="K860" s="35"/>
    </row>
    <row r="861" spans="1:11" x14ac:dyDescent="0.25">
      <c r="A861" s="446"/>
      <c r="B861" s="110" t="s">
        <v>29</v>
      </c>
      <c r="C861" s="28"/>
      <c r="D861" s="197"/>
      <c r="E861" s="17"/>
      <c r="F861" s="224"/>
      <c r="G861" s="223"/>
      <c r="H861" s="224"/>
      <c r="I861" s="223"/>
      <c r="J861" s="224"/>
      <c r="K861" s="18"/>
    </row>
    <row r="862" spans="1:11" ht="30.75" thickBot="1" x14ac:dyDescent="0.3">
      <c r="A862" s="160" t="s">
        <v>456</v>
      </c>
      <c r="B862" s="194"/>
      <c r="C862" s="131">
        <v>200</v>
      </c>
      <c r="D862" s="219">
        <v>200</v>
      </c>
      <c r="E862" s="46">
        <v>200</v>
      </c>
      <c r="F862" s="215">
        <v>1</v>
      </c>
      <c r="G862" s="133">
        <v>0</v>
      </c>
      <c r="H862" s="215">
        <v>20.200000000000003</v>
      </c>
      <c r="I862" s="133">
        <v>84.800000000000011</v>
      </c>
      <c r="J862" s="215">
        <v>4</v>
      </c>
      <c r="K862" s="178" t="s">
        <v>303</v>
      </c>
    </row>
    <row r="863" spans="1:11" s="37" customFormat="1" ht="16.5" thickBot="1" x14ac:dyDescent="0.3">
      <c r="A863" s="207" t="s">
        <v>28</v>
      </c>
      <c r="B863" s="31"/>
      <c r="C863" s="32">
        <v>200</v>
      </c>
      <c r="D863" s="63"/>
      <c r="E863" s="38"/>
      <c r="F863" s="99">
        <f>F862</f>
        <v>1</v>
      </c>
      <c r="G863" s="35">
        <f>G862</f>
        <v>0</v>
      </c>
      <c r="H863" s="99">
        <f>H862</f>
        <v>20.200000000000003</v>
      </c>
      <c r="I863" s="35">
        <f>I862</f>
        <v>84.800000000000011</v>
      </c>
      <c r="J863" s="99">
        <f>J862</f>
        <v>4</v>
      </c>
      <c r="K863" s="36"/>
    </row>
    <row r="864" spans="1:11" x14ac:dyDescent="0.25">
      <c r="A864" s="100"/>
      <c r="B864" s="208" t="s">
        <v>30</v>
      </c>
      <c r="C864" s="30"/>
      <c r="D864" s="17"/>
      <c r="E864" s="225"/>
      <c r="F864" s="217"/>
      <c r="G864" s="25"/>
      <c r="H864" s="217"/>
      <c r="I864" s="17"/>
      <c r="J864" s="224"/>
      <c r="K864" s="226"/>
    </row>
    <row r="865" spans="1:11" s="118" customFormat="1" ht="36.75" customHeight="1" x14ac:dyDescent="0.25">
      <c r="A865" s="100" t="s">
        <v>318</v>
      </c>
      <c r="B865" s="222"/>
      <c r="C865" s="200">
        <v>50</v>
      </c>
      <c r="D865" s="219"/>
      <c r="E865" s="46"/>
      <c r="F865" s="219">
        <v>1.49</v>
      </c>
      <c r="G865" s="46">
        <v>2.59</v>
      </c>
      <c r="H865" s="219">
        <v>3.13</v>
      </c>
      <c r="I865" s="46">
        <v>41.8</v>
      </c>
      <c r="J865" s="219"/>
      <c r="K865" s="179" t="s">
        <v>320</v>
      </c>
    </row>
    <row r="866" spans="1:11" s="118" customFormat="1" ht="19.5" customHeight="1" x14ac:dyDescent="0.25">
      <c r="A866" s="100"/>
      <c r="B866" s="222" t="s">
        <v>258</v>
      </c>
      <c r="C866" s="200"/>
      <c r="D866" s="219">
        <v>80.16</v>
      </c>
      <c r="E866" s="46">
        <v>48</v>
      </c>
      <c r="F866" s="219"/>
      <c r="G866" s="46"/>
      <c r="H866" s="219"/>
      <c r="I866" s="46"/>
      <c r="J866" s="219"/>
      <c r="K866" s="46"/>
    </row>
    <row r="867" spans="1:11" ht="16.5" customHeight="1" x14ac:dyDescent="0.25">
      <c r="A867" s="100"/>
      <c r="B867" s="222" t="s">
        <v>107</v>
      </c>
      <c r="C867" s="200"/>
      <c r="D867" s="219">
        <v>2.5</v>
      </c>
      <c r="E867" s="46">
        <v>2.5</v>
      </c>
      <c r="F867" s="219"/>
      <c r="G867" s="46"/>
      <c r="H867" s="219"/>
      <c r="I867" s="46"/>
      <c r="J867" s="219"/>
      <c r="K867" s="46"/>
    </row>
    <row r="868" spans="1:11" ht="47.25" x14ac:dyDescent="0.25">
      <c r="A868" s="100" t="s">
        <v>473</v>
      </c>
      <c r="B868" s="222"/>
      <c r="C868" s="28" t="s">
        <v>234</v>
      </c>
      <c r="D868" s="224"/>
      <c r="E868" s="223"/>
      <c r="F868" s="45">
        <v>4.2218666666666662</v>
      </c>
      <c r="G868" s="46">
        <v>2.3296666666666663</v>
      </c>
      <c r="H868" s="219">
        <v>8.7710000000000008</v>
      </c>
      <c r="I868" s="46">
        <v>76.573333333333323</v>
      </c>
      <c r="J868" s="128">
        <v>5.99</v>
      </c>
      <c r="K868" s="50" t="s">
        <v>115</v>
      </c>
    </row>
    <row r="869" spans="1:11" x14ac:dyDescent="0.25">
      <c r="A869" s="100"/>
      <c r="B869" s="222" t="s">
        <v>378</v>
      </c>
      <c r="C869" s="28"/>
      <c r="D869" s="224">
        <v>6</v>
      </c>
      <c r="E869" s="223">
        <v>6</v>
      </c>
      <c r="F869" s="228"/>
      <c r="G869" s="223"/>
      <c r="H869" s="224"/>
      <c r="I869" s="223"/>
      <c r="J869" s="225"/>
      <c r="K869" s="226"/>
    </row>
    <row r="870" spans="1:11" x14ac:dyDescent="0.25">
      <c r="A870" s="100"/>
      <c r="B870" s="222" t="s">
        <v>108</v>
      </c>
      <c r="C870" s="28"/>
      <c r="D870" s="224">
        <v>80</v>
      </c>
      <c r="E870" s="223">
        <v>60</v>
      </c>
      <c r="F870" s="228"/>
      <c r="G870" s="223"/>
      <c r="H870" s="224"/>
      <c r="I870" s="223"/>
      <c r="J870" s="225"/>
      <c r="K870" s="226"/>
    </row>
    <row r="871" spans="1:11" x14ac:dyDescent="0.25">
      <c r="A871" s="100"/>
      <c r="B871" s="222" t="s">
        <v>66</v>
      </c>
      <c r="C871" s="28"/>
      <c r="D871" s="224">
        <v>9</v>
      </c>
      <c r="E871" s="223">
        <v>7.2</v>
      </c>
      <c r="F871" s="228"/>
      <c r="G871" s="223"/>
      <c r="H871" s="224"/>
      <c r="I871" s="223"/>
      <c r="J871" s="225"/>
      <c r="K871" s="226"/>
    </row>
    <row r="872" spans="1:11" x14ac:dyDescent="0.25">
      <c r="A872" s="100"/>
      <c r="B872" s="222" t="s">
        <v>86</v>
      </c>
      <c r="C872" s="28"/>
      <c r="D872" s="224">
        <v>9.52</v>
      </c>
      <c r="E872" s="223">
        <v>8</v>
      </c>
      <c r="F872" s="228"/>
      <c r="G872" s="223"/>
      <c r="H872" s="224"/>
      <c r="I872" s="223"/>
      <c r="J872" s="225"/>
      <c r="K872" s="226"/>
    </row>
    <row r="873" spans="1:11" x14ac:dyDescent="0.25">
      <c r="A873" s="100"/>
      <c r="B873" s="222" t="s">
        <v>107</v>
      </c>
      <c r="C873" s="28"/>
      <c r="D873" s="224">
        <v>1.8</v>
      </c>
      <c r="E873" s="223">
        <v>1.8</v>
      </c>
      <c r="F873" s="228"/>
      <c r="G873" s="223"/>
      <c r="H873" s="224"/>
      <c r="I873" s="223"/>
      <c r="J873" s="225"/>
      <c r="K873" s="226"/>
    </row>
    <row r="874" spans="1:11" x14ac:dyDescent="0.25">
      <c r="A874" s="100"/>
      <c r="B874" s="222" t="s">
        <v>117</v>
      </c>
      <c r="C874" s="28"/>
      <c r="D874" s="224">
        <v>2.2000000000000002</v>
      </c>
      <c r="E874" s="223">
        <v>2.2000000000000002</v>
      </c>
      <c r="F874" s="228"/>
      <c r="G874" s="223"/>
      <c r="H874" s="224"/>
      <c r="I874" s="223"/>
      <c r="J874" s="225"/>
      <c r="K874" s="226"/>
    </row>
    <row r="875" spans="1:11" x14ac:dyDescent="0.25">
      <c r="A875" s="100"/>
      <c r="B875" s="230" t="s">
        <v>152</v>
      </c>
      <c r="C875" s="28"/>
      <c r="D875" s="224">
        <v>0.6</v>
      </c>
      <c r="E875" s="223">
        <v>0.6</v>
      </c>
      <c r="F875" s="228"/>
      <c r="G875" s="223"/>
      <c r="H875" s="224"/>
      <c r="I875" s="223"/>
      <c r="J875" s="225"/>
      <c r="K875" s="226"/>
    </row>
    <row r="876" spans="1:11" s="227" customFormat="1" x14ac:dyDescent="0.25">
      <c r="A876" s="100"/>
      <c r="B876" s="222" t="s">
        <v>68</v>
      </c>
      <c r="C876" s="28"/>
      <c r="D876" s="224">
        <v>120</v>
      </c>
      <c r="E876" s="223">
        <v>120</v>
      </c>
      <c r="F876" s="228"/>
      <c r="G876" s="223"/>
      <c r="H876" s="224"/>
      <c r="I876" s="223"/>
      <c r="J876" s="225"/>
      <c r="K876" s="226"/>
    </row>
    <row r="877" spans="1:11" s="227" customFormat="1" x14ac:dyDescent="0.25">
      <c r="A877" s="492"/>
      <c r="B877" s="222" t="s">
        <v>354</v>
      </c>
      <c r="C877" s="43"/>
      <c r="D877" s="219">
        <v>17.559999999999999</v>
      </c>
      <c r="E877" s="46">
        <v>11.4</v>
      </c>
      <c r="F877" s="224"/>
      <c r="G877" s="223"/>
      <c r="H877" s="224"/>
      <c r="I877" s="223"/>
      <c r="J877" s="224"/>
      <c r="K877" s="226"/>
    </row>
    <row r="878" spans="1:11" s="227" customFormat="1" x14ac:dyDescent="0.25">
      <c r="A878" s="492"/>
      <c r="B878" s="222" t="s">
        <v>171</v>
      </c>
      <c r="C878" s="43"/>
      <c r="D878" s="219">
        <v>11.97</v>
      </c>
      <c r="E878" s="46">
        <v>11.4</v>
      </c>
      <c r="F878" s="224"/>
      <c r="G878" s="223"/>
      <c r="H878" s="224"/>
      <c r="I878" s="223"/>
      <c r="J878" s="224"/>
      <c r="K878" s="226"/>
    </row>
    <row r="879" spans="1:11" s="227" customFormat="1" x14ac:dyDescent="0.25">
      <c r="A879" s="492"/>
      <c r="B879" s="222" t="s">
        <v>86</v>
      </c>
      <c r="C879" s="43"/>
      <c r="D879" s="219">
        <v>1.19</v>
      </c>
      <c r="E879" s="46">
        <v>1</v>
      </c>
      <c r="F879" s="224"/>
      <c r="G879" s="223"/>
      <c r="H879" s="224"/>
      <c r="I879" s="223"/>
      <c r="J879" s="224"/>
      <c r="K879" s="226"/>
    </row>
    <row r="880" spans="1:11" s="227" customFormat="1" x14ac:dyDescent="0.25">
      <c r="A880" s="492"/>
      <c r="B880" s="222" t="s">
        <v>44</v>
      </c>
      <c r="C880" s="43"/>
      <c r="D880" s="219">
        <v>0.96</v>
      </c>
      <c r="E880" s="46">
        <v>0.8</v>
      </c>
      <c r="F880" s="224"/>
      <c r="G880" s="223"/>
      <c r="H880" s="224"/>
      <c r="I880" s="223"/>
      <c r="J880" s="224"/>
      <c r="K880" s="226"/>
    </row>
    <row r="881" spans="1:11" s="227" customFormat="1" x14ac:dyDescent="0.25">
      <c r="A881" s="492"/>
      <c r="B881" s="222" t="s">
        <v>411</v>
      </c>
      <c r="C881" s="43"/>
      <c r="D881" s="219">
        <v>1</v>
      </c>
      <c r="E881" s="46">
        <v>1</v>
      </c>
      <c r="F881" s="224"/>
      <c r="G881" s="223"/>
      <c r="H881" s="224"/>
      <c r="I881" s="223"/>
      <c r="J881" s="224"/>
      <c r="K881" s="226"/>
    </row>
    <row r="882" spans="1:11" s="227" customFormat="1" x14ac:dyDescent="0.25">
      <c r="A882" s="492"/>
      <c r="B882" s="230" t="s">
        <v>152</v>
      </c>
      <c r="C882" s="43"/>
      <c r="D882" s="219">
        <v>0.1</v>
      </c>
      <c r="E882" s="46">
        <v>0.1</v>
      </c>
      <c r="F882" s="224"/>
      <c r="G882" s="223"/>
      <c r="H882" s="224"/>
      <c r="I882" s="223"/>
      <c r="J882" s="224"/>
      <c r="K882" s="226"/>
    </row>
    <row r="883" spans="1:11" s="227" customFormat="1" x14ac:dyDescent="0.25">
      <c r="A883" s="492"/>
      <c r="B883" s="222" t="s">
        <v>38</v>
      </c>
      <c r="C883" s="43"/>
      <c r="D883" s="219"/>
      <c r="E883" s="46">
        <v>14.3</v>
      </c>
      <c r="F883" s="224"/>
      <c r="G883" s="223"/>
      <c r="H883" s="224"/>
      <c r="I883" s="223"/>
      <c r="J883" s="224"/>
      <c r="K883" s="226"/>
    </row>
    <row r="884" spans="1:11" s="227" customFormat="1" x14ac:dyDescent="0.25">
      <c r="A884" s="492"/>
      <c r="B884" s="222" t="s">
        <v>138</v>
      </c>
      <c r="C884" s="43"/>
      <c r="D884" s="224"/>
      <c r="E884" s="223">
        <v>10</v>
      </c>
      <c r="F884" s="224"/>
      <c r="G884" s="223"/>
      <c r="H884" s="224"/>
      <c r="I884" s="223"/>
      <c r="J884" s="224"/>
      <c r="K884" s="226"/>
    </row>
    <row r="885" spans="1:11" s="227" customFormat="1" ht="47.25" x14ac:dyDescent="0.25">
      <c r="A885" s="456" t="s">
        <v>447</v>
      </c>
      <c r="B885" s="48"/>
      <c r="C885" s="391">
        <v>185</v>
      </c>
      <c r="D885" s="174"/>
      <c r="E885" s="175"/>
      <c r="F885" s="88">
        <v>8.5760000000000005</v>
      </c>
      <c r="G885" s="46">
        <v>10.868</v>
      </c>
      <c r="H885" s="88">
        <v>16.412999999999997</v>
      </c>
      <c r="I885" s="46">
        <v>205.1</v>
      </c>
      <c r="J885" s="88">
        <v>25.62</v>
      </c>
      <c r="K885" s="115" t="s">
        <v>448</v>
      </c>
    </row>
    <row r="886" spans="1:11" s="227" customFormat="1" x14ac:dyDescent="0.25">
      <c r="A886" s="456"/>
      <c r="B886" s="48" t="s">
        <v>151</v>
      </c>
      <c r="C886" s="484"/>
      <c r="D886" s="88">
        <v>165.6</v>
      </c>
      <c r="E886" s="46">
        <v>132</v>
      </c>
      <c r="F886" s="174"/>
      <c r="G886" s="175"/>
      <c r="H886" s="174"/>
      <c r="I886" s="175"/>
      <c r="J886" s="174"/>
      <c r="K886" s="396"/>
    </row>
    <row r="887" spans="1:11" s="227" customFormat="1" x14ac:dyDescent="0.25">
      <c r="A887" s="456"/>
      <c r="B887" s="48" t="s">
        <v>111</v>
      </c>
      <c r="C887" s="484"/>
      <c r="D887" s="88">
        <v>30</v>
      </c>
      <c r="E887" s="46">
        <v>30</v>
      </c>
      <c r="F887" s="174"/>
      <c r="G887" s="175"/>
      <c r="H887" s="174"/>
      <c r="I887" s="175"/>
      <c r="J887" s="174"/>
      <c r="K887" s="396"/>
    </row>
    <row r="888" spans="1:11" x14ac:dyDescent="0.25">
      <c r="A888" s="456"/>
      <c r="B888" s="48" t="s">
        <v>449</v>
      </c>
      <c r="C888" s="484"/>
      <c r="D888" s="88"/>
      <c r="E888" s="46">
        <v>120</v>
      </c>
      <c r="F888" s="174"/>
      <c r="G888" s="175"/>
      <c r="H888" s="174"/>
      <c r="I888" s="175"/>
      <c r="J888" s="174"/>
      <c r="K888" s="396"/>
    </row>
    <row r="889" spans="1:11" ht="15.75" customHeight="1" x14ac:dyDescent="0.25">
      <c r="A889" s="456"/>
      <c r="B889" s="48" t="s">
        <v>86</v>
      </c>
      <c r="C889" s="484"/>
      <c r="D889" s="88">
        <v>13.2</v>
      </c>
      <c r="E889" s="46">
        <v>11</v>
      </c>
      <c r="F889" s="174"/>
      <c r="G889" s="175"/>
      <c r="H889" s="174"/>
      <c r="I889" s="175"/>
      <c r="J889" s="174"/>
      <c r="K889" s="396"/>
    </row>
    <row r="890" spans="1:11" ht="15.75" customHeight="1" x14ac:dyDescent="0.25">
      <c r="A890" s="456"/>
      <c r="B890" s="48" t="s">
        <v>107</v>
      </c>
      <c r="C890" s="484"/>
      <c r="D890" s="88">
        <v>1.2</v>
      </c>
      <c r="E890" s="46">
        <v>1.2</v>
      </c>
      <c r="F890" s="174"/>
      <c r="G890" s="175"/>
      <c r="H890" s="174"/>
      <c r="I890" s="175"/>
      <c r="J890" s="174"/>
      <c r="K890" s="396"/>
    </row>
    <row r="891" spans="1:11" ht="15.75" customHeight="1" x14ac:dyDescent="0.25">
      <c r="A891" s="456"/>
      <c r="B891" s="48" t="s">
        <v>450</v>
      </c>
      <c r="C891" s="484"/>
      <c r="D891" s="88"/>
      <c r="E891" s="46">
        <v>5.5</v>
      </c>
      <c r="F891" s="174"/>
      <c r="G891" s="175"/>
      <c r="H891" s="174"/>
      <c r="I891" s="175"/>
      <c r="J891" s="174"/>
      <c r="K891" s="396"/>
    </row>
    <row r="892" spans="1:11" ht="15.75" customHeight="1" x14ac:dyDescent="0.25">
      <c r="A892" s="456"/>
      <c r="B892" s="48" t="s">
        <v>246</v>
      </c>
      <c r="C892" s="484"/>
      <c r="D892" s="88">
        <v>45.7</v>
      </c>
      <c r="E892" s="46">
        <v>43.75</v>
      </c>
      <c r="F892" s="174"/>
      <c r="G892" s="175"/>
      <c r="H892" s="174"/>
      <c r="I892" s="175"/>
      <c r="J892" s="174"/>
      <c r="K892" s="396"/>
    </row>
    <row r="893" spans="1:11" ht="15.75" customHeight="1" x14ac:dyDescent="0.25">
      <c r="A893" s="456"/>
      <c r="B893" s="48" t="s">
        <v>228</v>
      </c>
      <c r="C893" s="484"/>
      <c r="D893" s="88">
        <v>45.7</v>
      </c>
      <c r="E893" s="46">
        <v>43.75</v>
      </c>
      <c r="F893" s="174"/>
      <c r="G893" s="175"/>
      <c r="H893" s="174"/>
      <c r="I893" s="175"/>
      <c r="J893" s="174"/>
      <c r="K893" s="396"/>
    </row>
    <row r="894" spans="1:11" x14ac:dyDescent="0.25">
      <c r="A894" s="456"/>
      <c r="B894" s="48" t="s">
        <v>451</v>
      </c>
      <c r="C894" s="484"/>
      <c r="D894" s="88"/>
      <c r="E894" s="46">
        <v>35</v>
      </c>
      <c r="F894" s="174"/>
      <c r="G894" s="175"/>
      <c r="H894" s="174"/>
      <c r="I894" s="175"/>
      <c r="J894" s="174"/>
      <c r="K894" s="396"/>
    </row>
    <row r="895" spans="1:11" x14ac:dyDescent="0.25">
      <c r="A895" s="456"/>
      <c r="B895" s="48" t="s">
        <v>231</v>
      </c>
      <c r="C895" s="484"/>
      <c r="D895" s="88">
        <v>3.6</v>
      </c>
      <c r="E895" s="46">
        <v>3.6</v>
      </c>
      <c r="F895" s="174"/>
      <c r="G895" s="175"/>
      <c r="H895" s="174"/>
      <c r="I895" s="175"/>
      <c r="J895" s="174"/>
      <c r="K895" s="396"/>
    </row>
    <row r="896" spans="1:11" x14ac:dyDescent="0.25">
      <c r="A896" s="100"/>
      <c r="B896" s="222" t="s">
        <v>452</v>
      </c>
      <c r="C896" s="226"/>
      <c r="D896" s="224"/>
      <c r="E896" s="223">
        <v>18</v>
      </c>
      <c r="F896" s="217"/>
      <c r="G896" s="26"/>
      <c r="H896" s="217"/>
      <c r="I896" s="26"/>
      <c r="J896" s="217"/>
      <c r="K896" s="226"/>
    </row>
    <row r="897" spans="1:11" s="227" customFormat="1" x14ac:dyDescent="0.25">
      <c r="A897" s="100"/>
      <c r="B897" s="193" t="s">
        <v>111</v>
      </c>
      <c r="C897" s="93"/>
      <c r="D897" s="240">
        <v>18</v>
      </c>
      <c r="E897" s="61">
        <v>18</v>
      </c>
      <c r="F897" s="217"/>
      <c r="G897" s="26"/>
      <c r="H897" s="217"/>
      <c r="I897" s="26"/>
      <c r="J897" s="217"/>
      <c r="K897" s="226"/>
    </row>
    <row r="898" spans="1:11" s="227" customFormat="1" x14ac:dyDescent="0.25">
      <c r="A898" s="100"/>
      <c r="B898" s="239" t="s">
        <v>45</v>
      </c>
      <c r="C898" s="93"/>
      <c r="D898" s="427">
        <v>0.84</v>
      </c>
      <c r="E898" s="427">
        <v>0.84</v>
      </c>
      <c r="F898" s="217"/>
      <c r="G898" s="26"/>
      <c r="H898" s="217"/>
      <c r="I898" s="26"/>
      <c r="J898" s="217"/>
      <c r="K898" s="226"/>
    </row>
    <row r="899" spans="1:11" s="227" customFormat="1" x14ac:dyDescent="0.25">
      <c r="A899" s="100"/>
      <c r="B899" s="239" t="s">
        <v>231</v>
      </c>
      <c r="C899" s="93"/>
      <c r="D899" s="427">
        <v>0.84</v>
      </c>
      <c r="E899" s="427">
        <v>0.84</v>
      </c>
      <c r="F899" s="217"/>
      <c r="G899" s="26"/>
      <c r="H899" s="217"/>
      <c r="I899" s="26"/>
      <c r="J899" s="217"/>
      <c r="K899" s="226"/>
    </row>
    <row r="900" spans="1:11" s="227" customFormat="1" x14ac:dyDescent="0.25">
      <c r="A900" s="100"/>
      <c r="B900" s="239" t="s">
        <v>66</v>
      </c>
      <c r="C900" s="93"/>
      <c r="D900" s="426">
        <v>1.5</v>
      </c>
      <c r="E900" s="61">
        <v>1.2</v>
      </c>
      <c r="F900" s="217"/>
      <c r="G900" s="26"/>
      <c r="H900" s="217"/>
      <c r="I900" s="26"/>
      <c r="J900" s="217"/>
      <c r="K900" s="226"/>
    </row>
    <row r="901" spans="1:11" s="227" customFormat="1" x14ac:dyDescent="0.25">
      <c r="A901" s="100"/>
      <c r="B901" s="239" t="s">
        <v>86</v>
      </c>
      <c r="C901" s="93"/>
      <c r="D901" s="240">
        <v>0.43</v>
      </c>
      <c r="E901" s="61">
        <v>0.36</v>
      </c>
      <c r="F901" s="217"/>
      <c r="G901" s="26"/>
      <c r="H901" s="217"/>
      <c r="I901" s="26"/>
      <c r="J901" s="217"/>
      <c r="K901" s="226"/>
    </row>
    <row r="902" spans="1:11" s="227" customFormat="1" x14ac:dyDescent="0.25">
      <c r="A902" s="100"/>
      <c r="B902" s="239" t="s">
        <v>117</v>
      </c>
      <c r="C902" s="93"/>
      <c r="D902" s="240">
        <v>1.08</v>
      </c>
      <c r="E902" s="61">
        <v>1.08</v>
      </c>
      <c r="F902" s="217"/>
      <c r="G902" s="26"/>
      <c r="H902" s="217"/>
      <c r="I902" s="26"/>
      <c r="J902" s="217"/>
      <c r="K902" s="226"/>
    </row>
    <row r="903" spans="1:11" s="227" customFormat="1" x14ac:dyDescent="0.25">
      <c r="A903" s="100"/>
      <c r="B903" s="239" t="s">
        <v>107</v>
      </c>
      <c r="C903" s="93"/>
      <c r="D903" s="240">
        <v>0.24</v>
      </c>
      <c r="E903" s="61">
        <v>0.24</v>
      </c>
      <c r="F903" s="217"/>
      <c r="G903" s="26"/>
      <c r="H903" s="217"/>
      <c r="I903" s="26"/>
      <c r="J903" s="217"/>
      <c r="K903" s="226"/>
    </row>
    <row r="904" spans="1:11" s="227" customFormat="1" x14ac:dyDescent="0.25">
      <c r="A904" s="100"/>
      <c r="B904" s="239" t="s">
        <v>152</v>
      </c>
      <c r="C904" s="93"/>
      <c r="D904" s="240">
        <v>0.18</v>
      </c>
      <c r="E904" s="61">
        <v>0.18</v>
      </c>
      <c r="F904" s="217"/>
      <c r="G904" s="26"/>
      <c r="H904" s="217"/>
      <c r="I904" s="26"/>
      <c r="J904" s="217"/>
      <c r="K904" s="226"/>
    </row>
    <row r="905" spans="1:11" s="227" customFormat="1" x14ac:dyDescent="0.25">
      <c r="A905" s="436"/>
      <c r="B905" s="239" t="s">
        <v>48</v>
      </c>
      <c r="C905" s="93"/>
      <c r="D905" s="240">
        <v>0.18</v>
      </c>
      <c r="E905" s="61">
        <v>0.18</v>
      </c>
      <c r="F905" s="249"/>
      <c r="G905" s="163"/>
      <c r="H905" s="249"/>
      <c r="I905" s="163"/>
      <c r="J905" s="249"/>
      <c r="K905" s="163"/>
    </row>
    <row r="906" spans="1:11" s="227" customFormat="1" x14ac:dyDescent="0.25">
      <c r="A906" s="100" t="s">
        <v>419</v>
      </c>
      <c r="B906" s="222"/>
      <c r="C906" s="245">
        <v>180</v>
      </c>
      <c r="D906" s="224"/>
      <c r="E906" s="223"/>
      <c r="F906" s="224">
        <v>0.2</v>
      </c>
      <c r="G906" s="223">
        <v>0.11</v>
      </c>
      <c r="H906" s="224">
        <v>8.93</v>
      </c>
      <c r="I906" s="223">
        <v>39.47</v>
      </c>
      <c r="J906" s="224">
        <v>7.4</v>
      </c>
      <c r="K906" s="226" t="s">
        <v>238</v>
      </c>
    </row>
    <row r="907" spans="1:11" s="227" customFormat="1" x14ac:dyDescent="0.25">
      <c r="A907" s="100"/>
      <c r="B907" s="222" t="s">
        <v>150</v>
      </c>
      <c r="C907" s="28"/>
      <c r="D907" s="224">
        <v>27.4</v>
      </c>
      <c r="E907" s="223">
        <v>24</v>
      </c>
      <c r="F907" s="214"/>
      <c r="G907" s="28"/>
      <c r="H907" s="214"/>
      <c r="I907" s="49"/>
      <c r="J907" s="214"/>
      <c r="K907" s="226"/>
    </row>
    <row r="908" spans="1:11" s="227" customFormat="1" x14ac:dyDescent="0.25">
      <c r="A908" s="100"/>
      <c r="B908" s="222" t="s">
        <v>362</v>
      </c>
      <c r="C908" s="28"/>
      <c r="D908" s="224">
        <v>9</v>
      </c>
      <c r="E908" s="223">
        <v>6</v>
      </c>
      <c r="F908" s="214"/>
      <c r="G908" s="28"/>
      <c r="H908" s="214"/>
      <c r="I908" s="49"/>
      <c r="J908" s="214"/>
      <c r="K908" s="226"/>
    </row>
    <row r="909" spans="1:11" s="227" customFormat="1" x14ac:dyDescent="0.25">
      <c r="A909" s="100"/>
      <c r="B909" s="222" t="s">
        <v>62</v>
      </c>
      <c r="C909" s="28"/>
      <c r="D909" s="224">
        <v>6.66</v>
      </c>
      <c r="E909" s="223">
        <v>6</v>
      </c>
      <c r="F909" s="214"/>
      <c r="G909" s="28"/>
      <c r="H909" s="214"/>
      <c r="I909" s="49"/>
      <c r="J909" s="214"/>
      <c r="K909" s="226"/>
    </row>
    <row r="910" spans="1:11" s="227" customFormat="1" x14ac:dyDescent="0.25">
      <c r="A910" s="100"/>
      <c r="B910" s="222" t="s">
        <v>20</v>
      </c>
      <c r="C910" s="28"/>
      <c r="D910" s="224">
        <v>183</v>
      </c>
      <c r="E910" s="223">
        <v>183</v>
      </c>
      <c r="F910" s="214"/>
      <c r="G910" s="28"/>
      <c r="H910" s="214"/>
      <c r="I910" s="49"/>
      <c r="J910" s="214"/>
      <c r="K910" s="226"/>
    </row>
    <row r="911" spans="1:11" ht="13.5" customHeight="1" x14ac:dyDescent="0.25">
      <c r="A911" s="100"/>
      <c r="B911" s="222" t="s">
        <v>48</v>
      </c>
      <c r="C911" s="28"/>
      <c r="D911" s="224">
        <v>6</v>
      </c>
      <c r="E911" s="223">
        <v>6</v>
      </c>
      <c r="F911" s="214"/>
      <c r="G911" s="28"/>
      <c r="H911" s="214"/>
      <c r="I911" s="49"/>
      <c r="J911" s="214"/>
      <c r="K911" s="226"/>
    </row>
    <row r="912" spans="1:11" ht="48" thickBot="1" x14ac:dyDescent="0.3">
      <c r="A912" s="452" t="s">
        <v>166</v>
      </c>
      <c r="B912" s="20"/>
      <c r="C912" s="141">
        <v>45</v>
      </c>
      <c r="D912" s="127">
        <v>45</v>
      </c>
      <c r="E912" s="206">
        <v>45</v>
      </c>
      <c r="F912" s="204">
        <v>2.9729729729729724</v>
      </c>
      <c r="G912" s="127">
        <v>0.54054054054054046</v>
      </c>
      <c r="H912" s="205">
        <v>17.837837837837839</v>
      </c>
      <c r="I912" s="127">
        <v>89.189189189189179</v>
      </c>
      <c r="J912" s="205"/>
      <c r="K912" s="51" t="s">
        <v>300</v>
      </c>
    </row>
    <row r="913" spans="1:11" s="37" customFormat="1" ht="16.5" thickBot="1" x14ac:dyDescent="0.3">
      <c r="A913" s="207" t="s">
        <v>28</v>
      </c>
      <c r="B913" s="31"/>
      <c r="C913" s="181">
        <f>C865+190+C885+C906+C912</f>
        <v>650</v>
      </c>
      <c r="D913" s="63"/>
      <c r="E913" s="34"/>
      <c r="F913" s="1">
        <f>SUM(F864:F912)</f>
        <v>17.460839639639637</v>
      </c>
      <c r="G913" s="35">
        <f t="shared" ref="G913:J913" si="12">SUM(G864:G912)</f>
        <v>16.438207207207206</v>
      </c>
      <c r="H913" s="99">
        <f t="shared" si="12"/>
        <v>55.081837837837838</v>
      </c>
      <c r="I913" s="35">
        <f t="shared" si="12"/>
        <v>452.13252252252244</v>
      </c>
      <c r="J913" s="112">
        <f t="shared" si="12"/>
        <v>39.01</v>
      </c>
      <c r="K913" s="35"/>
    </row>
    <row r="914" spans="1:11" ht="24" customHeight="1" x14ac:dyDescent="0.25">
      <c r="A914" s="100"/>
      <c r="B914" s="399" t="s">
        <v>202</v>
      </c>
      <c r="C914" s="24"/>
      <c r="D914" s="224"/>
      <c r="E914" s="17"/>
      <c r="F914" s="224"/>
      <c r="G914" s="17"/>
      <c r="H914" s="225"/>
      <c r="I914" s="198"/>
      <c r="J914" s="224"/>
      <c r="K914" s="18"/>
    </row>
    <row r="915" spans="1:11" s="227" customFormat="1" ht="24" customHeight="1" x14ac:dyDescent="0.25">
      <c r="A915" s="113" t="s">
        <v>123</v>
      </c>
      <c r="B915" s="193"/>
      <c r="C915" s="200" t="s">
        <v>195</v>
      </c>
      <c r="D915" s="219"/>
      <c r="E915" s="46"/>
      <c r="F915" s="219">
        <v>5.22</v>
      </c>
      <c r="G915" s="46">
        <v>4.5</v>
      </c>
      <c r="H915" s="219">
        <v>7.2</v>
      </c>
      <c r="I915" s="45">
        <v>90</v>
      </c>
      <c r="J915" s="45">
        <v>1.26</v>
      </c>
      <c r="K915" s="50" t="s">
        <v>113</v>
      </c>
    </row>
    <row r="916" spans="1:11" s="227" customFormat="1" ht="42" customHeight="1" x14ac:dyDescent="0.25">
      <c r="A916" s="100" t="s">
        <v>409</v>
      </c>
      <c r="B916" s="44" t="s">
        <v>129</v>
      </c>
      <c r="C916" s="200"/>
      <c r="D916" s="219">
        <v>185</v>
      </c>
      <c r="E916" s="46">
        <v>180</v>
      </c>
      <c r="F916" s="219"/>
      <c r="G916" s="46"/>
      <c r="H916" s="219"/>
      <c r="I916" s="46"/>
      <c r="J916" s="45"/>
      <c r="K916" s="50"/>
    </row>
    <row r="917" spans="1:11" s="227" customFormat="1" ht="47.25" x14ac:dyDescent="0.25">
      <c r="A917" s="113" t="s">
        <v>153</v>
      </c>
      <c r="B917" s="400" t="s">
        <v>396</v>
      </c>
      <c r="C917" s="200">
        <v>35</v>
      </c>
      <c r="D917" s="45">
        <v>35</v>
      </c>
      <c r="E917" s="46">
        <v>35</v>
      </c>
      <c r="F917" s="46">
        <v>2.0649999999999999</v>
      </c>
      <c r="G917" s="219">
        <v>1.645</v>
      </c>
      <c r="H917" s="46">
        <v>26.25</v>
      </c>
      <c r="I917" s="219">
        <v>128.1</v>
      </c>
      <c r="J917" s="45">
        <v>0</v>
      </c>
      <c r="K917" s="50" t="s">
        <v>294</v>
      </c>
    </row>
    <row r="918" spans="1:11" ht="31.5" x14ac:dyDescent="0.25">
      <c r="A918" s="414" t="s">
        <v>168</v>
      </c>
      <c r="B918" s="420"/>
      <c r="C918" s="268" t="s">
        <v>73</v>
      </c>
      <c r="D918" s="370"/>
      <c r="E918" s="86"/>
      <c r="F918" s="370">
        <v>13.94</v>
      </c>
      <c r="G918" s="86">
        <v>24.83</v>
      </c>
      <c r="H918" s="370">
        <v>2.64</v>
      </c>
      <c r="I918" s="86">
        <v>289.66000000000003</v>
      </c>
      <c r="J918" s="370">
        <v>0.28000000000000003</v>
      </c>
      <c r="K918" s="50" t="s">
        <v>309</v>
      </c>
    </row>
    <row r="919" spans="1:11" x14ac:dyDescent="0.25">
      <c r="A919" s="414"/>
      <c r="B919" s="193" t="s">
        <v>44</v>
      </c>
      <c r="C919" s="268"/>
      <c r="D919" s="370">
        <v>114</v>
      </c>
      <c r="E919" s="86">
        <v>95</v>
      </c>
      <c r="F919" s="370"/>
      <c r="G919" s="86"/>
      <c r="H919" s="370"/>
      <c r="I919" s="86"/>
      <c r="J919" s="370"/>
      <c r="K919" s="50"/>
    </row>
    <row r="920" spans="1:11" x14ac:dyDescent="0.25">
      <c r="A920" s="414"/>
      <c r="B920" s="420" t="s">
        <v>132</v>
      </c>
      <c r="C920" s="268"/>
      <c r="D920" s="370">
        <v>60</v>
      </c>
      <c r="E920" s="86">
        <v>60</v>
      </c>
      <c r="F920" s="370"/>
      <c r="G920" s="86"/>
      <c r="H920" s="370"/>
      <c r="I920" s="86"/>
      <c r="J920" s="370"/>
      <c r="K920" s="50"/>
    </row>
    <row r="921" spans="1:11" x14ac:dyDescent="0.25">
      <c r="A921" s="414"/>
      <c r="B921" s="420" t="s">
        <v>156</v>
      </c>
      <c r="C921" s="268"/>
      <c r="D921" s="370"/>
      <c r="E921" s="86">
        <v>155</v>
      </c>
      <c r="F921" s="370"/>
      <c r="G921" s="86"/>
      <c r="H921" s="370"/>
      <c r="I921" s="86"/>
      <c r="J921" s="370"/>
      <c r="K921" s="50"/>
    </row>
    <row r="922" spans="1:11" x14ac:dyDescent="0.25">
      <c r="A922" s="414"/>
      <c r="B922" s="420" t="s">
        <v>45</v>
      </c>
      <c r="C922" s="268"/>
      <c r="D922" s="370">
        <v>2.5</v>
      </c>
      <c r="E922" s="86">
        <v>2.5</v>
      </c>
      <c r="F922" s="370"/>
      <c r="G922" s="86"/>
      <c r="H922" s="370"/>
      <c r="I922" s="86"/>
      <c r="J922" s="370"/>
      <c r="K922" s="50"/>
    </row>
    <row r="923" spans="1:11" x14ac:dyDescent="0.25">
      <c r="A923" s="414"/>
      <c r="B923" s="420" t="s">
        <v>152</v>
      </c>
      <c r="C923" s="268"/>
      <c r="D923" s="370">
        <v>0.4</v>
      </c>
      <c r="E923" s="86">
        <v>0.4</v>
      </c>
      <c r="F923" s="370"/>
      <c r="G923" s="86"/>
      <c r="H923" s="370"/>
      <c r="I923" s="86"/>
      <c r="J923" s="370"/>
      <c r="K923" s="50"/>
    </row>
    <row r="924" spans="1:11" x14ac:dyDescent="0.25">
      <c r="A924" s="414"/>
      <c r="B924" s="420" t="s">
        <v>157</v>
      </c>
      <c r="C924" s="268"/>
      <c r="D924" s="370"/>
      <c r="E924" s="86">
        <v>150</v>
      </c>
      <c r="F924" s="370"/>
      <c r="G924" s="86"/>
      <c r="H924" s="370"/>
      <c r="I924" s="86"/>
      <c r="J924" s="370"/>
      <c r="K924" s="50"/>
    </row>
    <row r="925" spans="1:11" s="227" customFormat="1" ht="45" x14ac:dyDescent="0.25">
      <c r="A925" s="113" t="s">
        <v>144</v>
      </c>
      <c r="B925" s="193"/>
      <c r="C925" s="200">
        <v>30</v>
      </c>
      <c r="D925" s="219">
        <v>30</v>
      </c>
      <c r="E925" s="46">
        <v>30</v>
      </c>
      <c r="F925" s="219">
        <v>2.2822822822822819</v>
      </c>
      <c r="G925" s="46">
        <v>0.24024024024024024</v>
      </c>
      <c r="H925" s="219">
        <v>14.774774774774775</v>
      </c>
      <c r="I925" s="46">
        <v>70.570570570570567</v>
      </c>
      <c r="J925" s="219">
        <v>0</v>
      </c>
      <c r="K925" s="47" t="s">
        <v>295</v>
      </c>
    </row>
    <row r="926" spans="1:11" ht="24.75" customHeight="1" x14ac:dyDescent="0.25">
      <c r="A926" s="113" t="s">
        <v>211</v>
      </c>
      <c r="B926" s="193"/>
      <c r="C926" s="200" t="s">
        <v>196</v>
      </c>
      <c r="D926" s="219"/>
      <c r="E926" s="46"/>
      <c r="F926" s="219">
        <v>0.61</v>
      </c>
      <c r="G926" s="46">
        <v>0.25</v>
      </c>
      <c r="H926" s="219">
        <v>6.68</v>
      </c>
      <c r="I926" s="46">
        <v>31.38</v>
      </c>
      <c r="J926" s="255">
        <v>43.92</v>
      </c>
      <c r="K926" s="50" t="s">
        <v>217</v>
      </c>
    </row>
    <row r="927" spans="1:11" x14ac:dyDescent="0.25">
      <c r="A927" s="113"/>
      <c r="B927" s="193" t="s">
        <v>227</v>
      </c>
      <c r="C927" s="200"/>
      <c r="D927" s="219">
        <v>18.399999999999999</v>
      </c>
      <c r="E927" s="46">
        <v>18</v>
      </c>
      <c r="F927" s="255"/>
      <c r="G927" s="200"/>
      <c r="H927" s="255"/>
      <c r="I927" s="200"/>
      <c r="J927" s="255"/>
      <c r="K927" s="50"/>
    </row>
    <row r="928" spans="1:11" x14ac:dyDescent="0.25">
      <c r="A928" s="113"/>
      <c r="B928" s="193" t="s">
        <v>48</v>
      </c>
      <c r="C928" s="200"/>
      <c r="D928" s="219">
        <v>6</v>
      </c>
      <c r="E928" s="46">
        <v>6</v>
      </c>
      <c r="F928" s="255"/>
      <c r="G928" s="200"/>
      <c r="H928" s="255"/>
      <c r="I928" s="200"/>
      <c r="J928" s="255"/>
      <c r="K928" s="50"/>
    </row>
    <row r="929" spans="1:11" ht="16.5" thickBot="1" x14ac:dyDescent="0.3">
      <c r="A929" s="113"/>
      <c r="B929" s="193" t="s">
        <v>140</v>
      </c>
      <c r="C929" s="200"/>
      <c r="D929" s="219">
        <v>180</v>
      </c>
      <c r="E929" s="46">
        <v>180</v>
      </c>
      <c r="F929" s="255"/>
      <c r="G929" s="200"/>
      <c r="H929" s="255"/>
      <c r="I929" s="200"/>
      <c r="J929" s="255"/>
      <c r="K929" s="238"/>
    </row>
    <row r="930" spans="1:11" s="37" customFormat="1" ht="16.5" thickBot="1" x14ac:dyDescent="0.3">
      <c r="A930" s="207" t="s">
        <v>28</v>
      </c>
      <c r="B930" s="64"/>
      <c r="C930" s="32">
        <v>638</v>
      </c>
      <c r="D930" s="99"/>
      <c r="E930" s="35"/>
      <c r="F930" s="130">
        <f>SUM(F915:F929)</f>
        <v>24.117282282282282</v>
      </c>
      <c r="G930" s="130">
        <f>SUM(G915:G929)</f>
        <v>31.465240240240238</v>
      </c>
      <c r="H930" s="130">
        <f>SUM(H915:H929)</f>
        <v>57.54477477477478</v>
      </c>
      <c r="I930" s="130">
        <f>SUM(I915:I929)</f>
        <v>609.71057057057055</v>
      </c>
      <c r="J930" s="130">
        <f>SUM(J915:J929)</f>
        <v>45.46</v>
      </c>
      <c r="K930" s="36"/>
    </row>
    <row r="931" spans="1:11" ht="16.5" thickBot="1" x14ac:dyDescent="0.3">
      <c r="A931" s="207" t="s">
        <v>49</v>
      </c>
      <c r="B931" s="64"/>
      <c r="C931" s="181">
        <f>C860+C863+C913+C930</f>
        <v>1902</v>
      </c>
      <c r="D931" s="35"/>
      <c r="E931" s="35"/>
      <c r="F931" s="35">
        <f>F860+F863+F913+F930</f>
        <v>49.790374174174175</v>
      </c>
      <c r="G931" s="35">
        <f>G860+G863+G913+G930</f>
        <v>60.314318318318314</v>
      </c>
      <c r="H931" s="35">
        <f>H860+H863+H913+H930</f>
        <v>184.68461261261263</v>
      </c>
      <c r="I931" s="35">
        <f>I860+I863+I913+I930</f>
        <v>1494.3417717717716</v>
      </c>
      <c r="J931" s="35">
        <f>J860+J863+J913+J930</f>
        <v>90.36</v>
      </c>
      <c r="K931" s="32"/>
    </row>
    <row r="932" spans="1:11" ht="16.5" thickBot="1" x14ac:dyDescent="0.3">
      <c r="A932" s="207" t="s">
        <v>284</v>
      </c>
      <c r="B932" s="64"/>
      <c r="C932" s="150">
        <f>C100+C186+C280+C358+C470+C545+C634+C738+C839+C931</f>
        <v>18334</v>
      </c>
      <c r="D932" s="1"/>
      <c r="E932" s="1"/>
      <c r="F932" s="1">
        <f>F100+F186+F280+F358+F470+F545+F634+F738+F839+F931</f>
        <v>589.43486863569808</v>
      </c>
      <c r="G932" s="1">
        <f>G100+G186+G280+G358+G470+G545+G634+G738+G839+G931</f>
        <v>570.85738230075276</v>
      </c>
      <c r="H932" s="1">
        <f>H100+H186+H280+H358+H470+H545+H634+H738+H839+H931</f>
        <v>2204.0244783286025</v>
      </c>
      <c r="I932" s="1">
        <f>I100+I186+I280+I358+I470+I545+I634+I738+I839+I931</f>
        <v>16492.780833633085</v>
      </c>
      <c r="J932" s="1">
        <f>J100+J186+J280+J358+J470+J545+J634+J738+J839+J931</f>
        <v>586.26</v>
      </c>
      <c r="K932" s="32"/>
    </row>
    <row r="933" spans="1:11" ht="18.75" customHeight="1" thickBot="1" x14ac:dyDescent="0.3">
      <c r="A933" s="511" t="s">
        <v>264</v>
      </c>
      <c r="B933" s="512"/>
      <c r="C933" s="154">
        <f>C932/10</f>
        <v>1833.4</v>
      </c>
      <c r="D933" s="153"/>
      <c r="E933" s="153"/>
      <c r="F933" s="153">
        <f t="shared" ref="F933:J933" si="13">F932/10</f>
        <v>58.943486863569809</v>
      </c>
      <c r="G933" s="153">
        <f t="shared" si="13"/>
        <v>57.085738230075279</v>
      </c>
      <c r="H933" s="153">
        <f t="shared" si="13"/>
        <v>220.40244783286025</v>
      </c>
      <c r="I933" s="153">
        <f t="shared" si="13"/>
        <v>1649.2780833633085</v>
      </c>
      <c r="J933" s="153">
        <f t="shared" si="13"/>
        <v>58.625999999999998</v>
      </c>
      <c r="K933" s="23"/>
    </row>
    <row r="934" spans="1:11" x14ac:dyDescent="0.25">
      <c r="A934" s="195" t="s">
        <v>87</v>
      </c>
      <c r="B934" s="134"/>
      <c r="C934" s="134"/>
      <c r="D934" s="174"/>
      <c r="E934" s="371"/>
      <c r="F934" s="132"/>
      <c r="G934" s="132"/>
      <c r="H934" s="132"/>
      <c r="I934" s="132"/>
      <c r="J934" s="151"/>
      <c r="K934" s="134"/>
    </row>
    <row r="935" spans="1:11" x14ac:dyDescent="0.25">
      <c r="A935" s="513" t="s">
        <v>145</v>
      </c>
      <c r="B935" s="513"/>
      <c r="C935" s="513"/>
      <c r="D935" s="513"/>
      <c r="E935" s="513"/>
      <c r="F935" s="513"/>
      <c r="G935" s="513"/>
      <c r="H935" s="513"/>
      <c r="I935" s="513"/>
      <c r="J935" s="513"/>
      <c r="K935" s="513"/>
    </row>
    <row r="936" spans="1:11" x14ac:dyDescent="0.25">
      <c r="A936" s="513" t="s">
        <v>88</v>
      </c>
      <c r="B936" s="513"/>
      <c r="C936" s="513"/>
      <c r="D936" s="513"/>
      <c r="E936" s="513"/>
      <c r="F936" s="513"/>
      <c r="G936" s="513"/>
      <c r="H936" s="513"/>
      <c r="I936" s="513"/>
      <c r="J936" s="513"/>
      <c r="K936" s="513"/>
    </row>
    <row r="937" spans="1:11" x14ac:dyDescent="0.25">
      <c r="A937" s="513" t="s">
        <v>89</v>
      </c>
      <c r="B937" s="513"/>
      <c r="C937" s="513"/>
      <c r="D937" s="513"/>
      <c r="E937" s="513"/>
      <c r="F937" s="513"/>
      <c r="G937" s="513"/>
      <c r="H937" s="513"/>
      <c r="I937" s="513"/>
      <c r="J937" s="513"/>
      <c r="K937" s="513"/>
    </row>
    <row r="938" spans="1:11" x14ac:dyDescent="0.25">
      <c r="A938" s="513" t="s">
        <v>90</v>
      </c>
      <c r="B938" s="513"/>
      <c r="C938" s="513"/>
      <c r="D938" s="513"/>
      <c r="E938" s="513"/>
      <c r="F938" s="513"/>
      <c r="G938" s="513"/>
      <c r="H938" s="513"/>
      <c r="I938" s="513"/>
      <c r="J938" s="513"/>
      <c r="K938" s="513"/>
    </row>
    <row r="939" spans="1:11" x14ac:dyDescent="0.25">
      <c r="A939" s="510" t="s">
        <v>260</v>
      </c>
      <c r="B939" s="510"/>
      <c r="C939" s="510"/>
      <c r="D939" s="510"/>
      <c r="E939" s="510"/>
      <c r="F939" s="510"/>
      <c r="G939" s="510"/>
      <c r="H939" s="510"/>
      <c r="I939" s="510"/>
      <c r="J939" s="510"/>
      <c r="K939" s="510"/>
    </row>
    <row r="940" spans="1:11" x14ac:dyDescent="0.25">
      <c r="A940" s="513" t="s">
        <v>91</v>
      </c>
      <c r="B940" s="513"/>
      <c r="C940" s="513"/>
      <c r="D940" s="513"/>
      <c r="E940" s="513"/>
      <c r="F940" s="513"/>
      <c r="G940" s="513"/>
      <c r="H940" s="513"/>
      <c r="I940" s="513"/>
      <c r="J940" s="513"/>
      <c r="K940" s="513"/>
    </row>
    <row r="941" spans="1:11" x14ac:dyDescent="0.25">
      <c r="A941" s="510" t="s">
        <v>261</v>
      </c>
      <c r="B941" s="510"/>
      <c r="C941" s="510"/>
      <c r="D941" s="510"/>
      <c r="E941" s="510"/>
      <c r="F941" s="510"/>
      <c r="G941" s="510"/>
      <c r="H941" s="510"/>
      <c r="I941" s="510"/>
      <c r="J941" s="510"/>
      <c r="K941" s="510"/>
    </row>
    <row r="942" spans="1:11" x14ac:dyDescent="0.25">
      <c r="A942" s="513" t="s">
        <v>92</v>
      </c>
      <c r="B942" s="513"/>
      <c r="C942" s="513"/>
      <c r="D942" s="513"/>
      <c r="E942" s="513"/>
      <c r="F942" s="513"/>
      <c r="G942" s="513"/>
      <c r="H942" s="513"/>
      <c r="I942" s="513"/>
      <c r="J942" s="513"/>
      <c r="K942" s="513"/>
    </row>
    <row r="943" spans="1:11" x14ac:dyDescent="0.25">
      <c r="A943" s="510" t="s">
        <v>262</v>
      </c>
      <c r="B943" s="510"/>
      <c r="C943" s="510"/>
      <c r="D943" s="510"/>
      <c r="E943" s="510"/>
      <c r="F943" s="510"/>
      <c r="G943" s="510"/>
      <c r="H943" s="510"/>
      <c r="I943" s="510"/>
      <c r="J943" s="510"/>
      <c r="K943" s="510"/>
    </row>
    <row r="944" spans="1:11" x14ac:dyDescent="0.25">
      <c r="A944" s="513" t="s">
        <v>146</v>
      </c>
      <c r="B944" s="513"/>
      <c r="C944" s="513"/>
      <c r="D944" s="513"/>
      <c r="E944" s="513"/>
      <c r="F944" s="513"/>
      <c r="G944" s="513"/>
      <c r="H944" s="513"/>
      <c r="I944" s="513"/>
      <c r="J944" s="513"/>
      <c r="K944" s="513"/>
    </row>
    <row r="945" spans="1:11" x14ac:dyDescent="0.25">
      <c r="A945" s="513" t="s">
        <v>93</v>
      </c>
      <c r="B945" s="513"/>
      <c r="C945" s="513"/>
      <c r="D945" s="513"/>
      <c r="E945" s="513"/>
      <c r="F945" s="513"/>
      <c r="G945" s="513"/>
      <c r="H945" s="513"/>
      <c r="I945" s="513"/>
      <c r="J945" s="513"/>
      <c r="K945" s="513"/>
    </row>
    <row r="946" spans="1:11" x14ac:dyDescent="0.25">
      <c r="A946" s="513" t="s">
        <v>94</v>
      </c>
      <c r="B946" s="513"/>
      <c r="C946" s="513"/>
      <c r="D946" s="513"/>
      <c r="E946" s="513"/>
      <c r="F946" s="513"/>
      <c r="G946" s="513"/>
      <c r="H946" s="513"/>
      <c r="I946" s="513"/>
      <c r="J946" s="513"/>
      <c r="K946" s="513"/>
    </row>
    <row r="947" spans="1:11" x14ac:dyDescent="0.25">
      <c r="A947" s="510" t="s">
        <v>263</v>
      </c>
      <c r="B947" s="510"/>
      <c r="C947" s="510"/>
      <c r="D947" s="510"/>
      <c r="E947" s="510"/>
      <c r="F947" s="510"/>
      <c r="G947" s="510"/>
      <c r="H947" s="510"/>
      <c r="I947" s="510"/>
      <c r="J947" s="510"/>
      <c r="K947" s="510"/>
    </row>
    <row r="948" spans="1:11" x14ac:dyDescent="0.25">
      <c r="A948" s="513" t="s">
        <v>124</v>
      </c>
      <c r="B948" s="513"/>
      <c r="C948" s="513"/>
      <c r="D948" s="513"/>
      <c r="E948" s="513"/>
      <c r="F948" s="513"/>
      <c r="G948" s="513"/>
      <c r="H948" s="513"/>
      <c r="I948" s="513"/>
      <c r="J948" s="513"/>
      <c r="K948" s="513"/>
    </row>
    <row r="949" spans="1:11" x14ac:dyDescent="0.25">
      <c r="A949" s="513" t="s">
        <v>95</v>
      </c>
      <c r="B949" s="513"/>
      <c r="C949" s="513"/>
      <c r="D949" s="513"/>
      <c r="E949" s="513"/>
      <c r="F949" s="513"/>
      <c r="G949" s="513"/>
      <c r="H949" s="513"/>
      <c r="I949" s="513"/>
      <c r="J949" s="513"/>
      <c r="K949" s="513"/>
    </row>
    <row r="950" spans="1:11" x14ac:dyDescent="0.25">
      <c r="A950" s="513" t="s">
        <v>96</v>
      </c>
      <c r="B950" s="513"/>
      <c r="C950" s="513"/>
      <c r="D950" s="513"/>
      <c r="E950" s="513"/>
      <c r="F950" s="513"/>
      <c r="G950" s="513"/>
      <c r="H950" s="513"/>
      <c r="I950" s="513"/>
      <c r="J950" s="513"/>
      <c r="K950" s="513"/>
    </row>
    <row r="951" spans="1:11" x14ac:dyDescent="0.25">
      <c r="A951" s="513" t="s">
        <v>125</v>
      </c>
      <c r="B951" s="513"/>
      <c r="C951" s="513"/>
      <c r="D951" s="513"/>
      <c r="E951" s="513"/>
      <c r="F951" s="513"/>
      <c r="G951" s="513"/>
      <c r="H951" s="513"/>
      <c r="I951" s="513"/>
      <c r="J951" s="513"/>
      <c r="K951" s="513"/>
    </row>
    <row r="952" spans="1:11" x14ac:dyDescent="0.25">
      <c r="A952" s="513" t="s">
        <v>97</v>
      </c>
      <c r="B952" s="513"/>
      <c r="C952" s="513"/>
      <c r="D952" s="513"/>
      <c r="E952" s="513"/>
      <c r="F952" s="513"/>
      <c r="G952" s="513"/>
      <c r="H952" s="513"/>
      <c r="I952" s="513"/>
      <c r="J952" s="513"/>
      <c r="K952" s="513"/>
    </row>
    <row r="953" spans="1:11" x14ac:dyDescent="0.25">
      <c r="A953" s="513" t="s">
        <v>126</v>
      </c>
      <c r="B953" s="513"/>
      <c r="C953" s="513"/>
      <c r="D953" s="513"/>
      <c r="E953" s="513"/>
      <c r="F953" s="513"/>
      <c r="G953" s="513"/>
      <c r="H953" s="513"/>
      <c r="I953" s="513"/>
      <c r="J953" s="513"/>
      <c r="K953" s="513"/>
    </row>
    <row r="954" spans="1:11" x14ac:dyDescent="0.25">
      <c r="A954" s="513" t="s">
        <v>98</v>
      </c>
      <c r="B954" s="513"/>
      <c r="C954" s="513"/>
      <c r="D954" s="513"/>
      <c r="E954" s="513"/>
      <c r="F954" s="513"/>
      <c r="G954" s="513"/>
      <c r="H954" s="513"/>
      <c r="I954" s="513"/>
      <c r="J954" s="513"/>
      <c r="K954" s="513"/>
    </row>
    <row r="955" spans="1:11" x14ac:dyDescent="0.25">
      <c r="A955" s="513" t="s">
        <v>99</v>
      </c>
      <c r="B955" s="513"/>
      <c r="C955" s="513"/>
      <c r="D955" s="513"/>
      <c r="E955" s="513"/>
      <c r="F955" s="513"/>
      <c r="G955" s="513"/>
      <c r="H955" s="513"/>
      <c r="I955" s="513"/>
      <c r="J955" s="513"/>
      <c r="K955" s="513"/>
    </row>
    <row r="956" spans="1:11" x14ac:dyDescent="0.25">
      <c r="A956" s="513" t="s">
        <v>127</v>
      </c>
      <c r="B956" s="513"/>
      <c r="C956" s="513"/>
      <c r="D956" s="513"/>
      <c r="E956" s="513"/>
      <c r="F956" s="513"/>
      <c r="G956" s="513"/>
      <c r="H956" s="513"/>
      <c r="I956" s="513"/>
      <c r="J956" s="513"/>
      <c r="K956" s="513"/>
    </row>
    <row r="957" spans="1:11" x14ac:dyDescent="0.25">
      <c r="A957" s="513" t="s">
        <v>100</v>
      </c>
      <c r="B957" s="513"/>
      <c r="C957" s="513"/>
      <c r="D957" s="513"/>
      <c r="E957" s="513"/>
      <c r="F957" s="513"/>
      <c r="G957" s="513"/>
      <c r="H957" s="513"/>
      <c r="I957" s="513"/>
      <c r="J957" s="513"/>
      <c r="K957" s="513"/>
    </row>
    <row r="958" spans="1:11" x14ac:dyDescent="0.25">
      <c r="A958" s="513" t="s">
        <v>101</v>
      </c>
      <c r="B958" s="513"/>
      <c r="C958" s="513"/>
      <c r="D958" s="513"/>
      <c r="E958" s="513"/>
      <c r="F958" s="513"/>
      <c r="G958" s="513"/>
      <c r="H958" s="513"/>
      <c r="I958" s="513"/>
      <c r="J958" s="513"/>
      <c r="K958" s="513"/>
    </row>
    <row r="959" spans="1:11" x14ac:dyDescent="0.25">
      <c r="A959" s="195"/>
      <c r="B959" s="134"/>
      <c r="C959" s="152"/>
      <c r="D959" s="174"/>
      <c r="E959" s="371"/>
      <c r="F959" s="132"/>
      <c r="G959" s="132"/>
      <c r="H959" s="132"/>
      <c r="I959" s="132"/>
      <c r="J959" s="151"/>
      <c r="K959" s="134"/>
    </row>
    <row r="960" spans="1:11" x14ac:dyDescent="0.25">
      <c r="A960" s="195"/>
      <c r="B960" s="134"/>
      <c r="C960" s="152"/>
      <c r="D960" s="174"/>
      <c r="E960" s="174"/>
      <c r="F960" s="132"/>
      <c r="G960" s="132"/>
      <c r="H960" s="132"/>
      <c r="I960" s="132"/>
      <c r="J960" s="151"/>
      <c r="K960" s="134"/>
    </row>
    <row r="961" spans="1:9" x14ac:dyDescent="0.25">
      <c r="A961" s="192"/>
      <c r="B961" s="13"/>
    </row>
    <row r="962" spans="1:9" x14ac:dyDescent="0.25">
      <c r="A962" s="192"/>
      <c r="B962" s="13"/>
    </row>
    <row r="963" spans="1:9" x14ac:dyDescent="0.25">
      <c r="A963" s="192"/>
      <c r="B963" s="13"/>
    </row>
    <row r="964" spans="1:9" x14ac:dyDescent="0.25">
      <c r="A964" s="192"/>
      <c r="B964" s="13"/>
    </row>
    <row r="967" spans="1:9" x14ac:dyDescent="0.25">
      <c r="C967" s="13"/>
      <c r="D967" s="14"/>
    </row>
    <row r="968" spans="1:9" x14ac:dyDescent="0.25">
      <c r="A968" s="192"/>
      <c r="B968" s="13"/>
    </row>
    <row r="969" spans="1:9" x14ac:dyDescent="0.25">
      <c r="E969" s="67"/>
      <c r="F969" s="29"/>
      <c r="G969" s="29"/>
      <c r="H969" s="29"/>
      <c r="I969" s="29"/>
    </row>
    <row r="970" spans="1:9" x14ac:dyDescent="0.25">
      <c r="E970" s="67"/>
      <c r="F970" s="29"/>
      <c r="G970" s="29"/>
      <c r="H970" s="29"/>
      <c r="I970" s="29"/>
    </row>
    <row r="971" spans="1:9" x14ac:dyDescent="0.25">
      <c r="E971" s="67"/>
      <c r="F971" s="29"/>
      <c r="G971" s="29"/>
      <c r="H971" s="29"/>
      <c r="I971" s="29"/>
    </row>
    <row r="972" spans="1:9" x14ac:dyDescent="0.25">
      <c r="F972" s="29"/>
      <c r="G972" s="29"/>
      <c r="H972" s="29"/>
      <c r="I972" s="29"/>
    </row>
    <row r="973" spans="1:9" x14ac:dyDescent="0.25">
      <c r="E973" s="67"/>
      <c r="F973" s="29"/>
      <c r="G973" s="29"/>
      <c r="H973" s="29"/>
      <c r="I973" s="29"/>
    </row>
    <row r="974" spans="1:9" x14ac:dyDescent="0.25">
      <c r="F974" s="29"/>
      <c r="G974" s="29"/>
      <c r="H974" s="29"/>
      <c r="I974" s="29"/>
    </row>
    <row r="975" spans="1:9" x14ac:dyDescent="0.25">
      <c r="F975" s="29"/>
      <c r="G975" s="29"/>
      <c r="H975" s="29"/>
      <c r="I975" s="29"/>
    </row>
    <row r="976" spans="1:9" x14ac:dyDescent="0.25">
      <c r="A976" s="192"/>
      <c r="B976" s="13"/>
      <c r="C976" s="13"/>
      <c r="D976" s="14"/>
      <c r="E976" s="14"/>
      <c r="F976" s="40"/>
      <c r="G976" s="40"/>
      <c r="H976" s="40"/>
      <c r="I976" s="40"/>
    </row>
    <row r="977" spans="1:9" x14ac:dyDescent="0.25">
      <c r="A977" s="192"/>
      <c r="B977" s="13"/>
      <c r="C977" s="13"/>
      <c r="D977" s="14"/>
      <c r="E977" s="14"/>
      <c r="F977" s="40"/>
      <c r="G977" s="40"/>
      <c r="H977" s="40"/>
      <c r="I977" s="40"/>
    </row>
    <row r="978" spans="1:9" x14ac:dyDescent="0.25">
      <c r="A978" s="192"/>
      <c r="B978" s="13"/>
      <c r="C978" s="13"/>
      <c r="D978" s="14"/>
      <c r="E978" s="14"/>
      <c r="F978" s="40"/>
      <c r="G978" s="40"/>
      <c r="H978" s="40"/>
      <c r="I978" s="40"/>
    </row>
    <row r="979" spans="1:9" x14ac:dyDescent="0.25">
      <c r="F979" s="29"/>
      <c r="G979" s="29"/>
      <c r="H979" s="29"/>
      <c r="I979" s="29"/>
    </row>
    <row r="980" spans="1:9" x14ac:dyDescent="0.25">
      <c r="A980" s="192"/>
      <c r="F980" s="29"/>
      <c r="G980" s="29"/>
      <c r="H980" s="29"/>
      <c r="I980" s="29"/>
    </row>
    <row r="981" spans="1:9" x14ac:dyDescent="0.25">
      <c r="F981" s="29"/>
      <c r="G981" s="29"/>
      <c r="H981" s="29"/>
      <c r="I981" s="40"/>
    </row>
    <row r="982" spans="1:9" x14ac:dyDescent="0.25">
      <c r="E982" s="67"/>
      <c r="F982" s="29"/>
      <c r="G982" s="29"/>
      <c r="H982" s="29"/>
      <c r="I982" s="29"/>
    </row>
    <row r="983" spans="1:9" x14ac:dyDescent="0.25">
      <c r="E983" s="67"/>
      <c r="F983" s="29"/>
      <c r="G983" s="29"/>
      <c r="H983" s="29"/>
      <c r="I983" s="29"/>
    </row>
    <row r="984" spans="1:9" x14ac:dyDescent="0.25">
      <c r="E984" s="67"/>
      <c r="F984" s="29"/>
      <c r="G984" s="29"/>
      <c r="H984" s="29"/>
      <c r="I984" s="29"/>
    </row>
    <row r="985" spans="1:9" x14ac:dyDescent="0.25">
      <c r="E985" s="67"/>
      <c r="F985" s="29"/>
      <c r="G985" s="29"/>
      <c r="H985" s="29"/>
      <c r="I985" s="29"/>
    </row>
    <row r="986" spans="1:9" x14ac:dyDescent="0.25">
      <c r="E986" s="67"/>
      <c r="F986" s="29"/>
      <c r="G986" s="29"/>
      <c r="H986" s="29"/>
      <c r="I986" s="29"/>
    </row>
    <row r="987" spans="1:9" x14ac:dyDescent="0.25">
      <c r="E987" s="67"/>
      <c r="F987" s="29"/>
      <c r="G987" s="29"/>
      <c r="H987" s="29"/>
      <c r="I987" s="29"/>
    </row>
    <row r="988" spans="1:9" x14ac:dyDescent="0.25">
      <c r="F988" s="29"/>
      <c r="G988" s="29"/>
      <c r="H988" s="29"/>
      <c r="I988" s="29"/>
    </row>
    <row r="989" spans="1:9" x14ac:dyDescent="0.25">
      <c r="A989" s="192"/>
      <c r="F989" s="40"/>
      <c r="G989" s="40"/>
      <c r="H989" s="40"/>
      <c r="I989" s="40"/>
    </row>
    <row r="990" spans="1:9" x14ac:dyDescent="0.25">
      <c r="A990" s="192"/>
      <c r="F990" s="40"/>
      <c r="G990" s="40"/>
      <c r="H990" s="40"/>
      <c r="I990" s="40"/>
    </row>
    <row r="991" spans="1:9" x14ac:dyDescent="0.25">
      <c r="A991" s="192"/>
      <c r="F991" s="40"/>
      <c r="G991" s="40"/>
      <c r="H991" s="40"/>
      <c r="I991" s="40"/>
    </row>
    <row r="992" spans="1:9" x14ac:dyDescent="0.25">
      <c r="A992" s="192"/>
      <c r="F992" s="40"/>
      <c r="G992" s="40"/>
      <c r="H992" s="40"/>
      <c r="I992" s="40"/>
    </row>
    <row r="993" spans="1:9" x14ac:dyDescent="0.25">
      <c r="F993" s="29"/>
      <c r="G993" s="29"/>
      <c r="H993" s="29"/>
      <c r="I993" s="29"/>
    </row>
    <row r="994" spans="1:9" x14ac:dyDescent="0.25">
      <c r="A994" s="192"/>
      <c r="F994" s="29"/>
      <c r="G994" s="29"/>
      <c r="H994" s="29"/>
      <c r="I994" s="29"/>
    </row>
    <row r="995" spans="1:9" x14ac:dyDescent="0.25">
      <c r="F995" s="29"/>
      <c r="G995" s="29"/>
      <c r="H995" s="29"/>
      <c r="I995" s="29"/>
    </row>
    <row r="996" spans="1:9" x14ac:dyDescent="0.25">
      <c r="F996" s="29"/>
      <c r="G996" s="29"/>
      <c r="H996" s="29"/>
      <c r="I996" s="29"/>
    </row>
    <row r="997" spans="1:9" x14ac:dyDescent="0.25">
      <c r="F997" s="29"/>
      <c r="G997" s="29"/>
      <c r="H997" s="29"/>
      <c r="I997" s="29"/>
    </row>
    <row r="998" spans="1:9" x14ac:dyDescent="0.25">
      <c r="A998" s="192"/>
      <c r="F998" s="40"/>
      <c r="G998" s="40"/>
      <c r="H998" s="40"/>
      <c r="I998" s="40"/>
    </row>
    <row r="999" spans="1:9" x14ac:dyDescent="0.25">
      <c r="A999" s="192"/>
      <c r="F999" s="40"/>
      <c r="G999" s="40"/>
      <c r="H999" s="40"/>
      <c r="I999" s="40"/>
    </row>
    <row r="1000" spans="1:9" x14ac:dyDescent="0.25">
      <c r="A1000" s="192"/>
      <c r="F1000" s="40"/>
      <c r="G1000" s="40"/>
      <c r="H1000" s="40"/>
      <c r="I1000" s="40"/>
    </row>
    <row r="1001" spans="1:9" x14ac:dyDescent="0.25">
      <c r="A1001" s="192"/>
      <c r="F1001" s="29"/>
      <c r="G1001" s="29"/>
      <c r="H1001" s="29"/>
      <c r="I1001" s="29"/>
    </row>
    <row r="1002" spans="1:9" x14ac:dyDescent="0.25">
      <c r="A1002" s="192"/>
      <c r="B1002" s="13"/>
      <c r="C1002" s="13"/>
      <c r="D1002" s="14"/>
      <c r="E1002" s="14"/>
      <c r="F1002" s="40"/>
      <c r="G1002" s="40"/>
      <c r="H1002" s="40"/>
      <c r="I1002" s="40"/>
    </row>
    <row r="1003" spans="1:9" x14ac:dyDescent="0.25">
      <c r="E1003" s="67"/>
      <c r="F1003" s="29"/>
      <c r="G1003" s="29"/>
      <c r="H1003" s="29"/>
      <c r="I1003" s="29"/>
    </row>
    <row r="1004" spans="1:9" x14ac:dyDescent="0.25">
      <c r="F1004" s="29"/>
      <c r="G1004" s="29"/>
      <c r="H1004" s="29"/>
      <c r="I1004" s="29"/>
    </row>
    <row r="1005" spans="1:9" x14ac:dyDescent="0.25">
      <c r="F1005" s="29"/>
      <c r="G1005" s="29"/>
      <c r="H1005" s="29"/>
      <c r="I1005" s="29"/>
    </row>
    <row r="1006" spans="1:9" x14ac:dyDescent="0.25">
      <c r="F1006" s="29"/>
      <c r="G1006" s="29"/>
      <c r="H1006" s="29"/>
      <c r="I1006" s="29"/>
    </row>
    <row r="1008" spans="1:9" x14ac:dyDescent="0.25">
      <c r="A1008" s="192"/>
      <c r="F1008" s="14"/>
      <c r="G1008" s="14"/>
      <c r="H1008" s="14"/>
      <c r="I1008" s="14"/>
    </row>
    <row r="1015" spans="1:9" x14ac:dyDescent="0.25">
      <c r="C1015" s="13"/>
      <c r="D1015" s="14"/>
    </row>
    <row r="1016" spans="1:9" x14ac:dyDescent="0.25">
      <c r="A1016" s="192"/>
      <c r="B1016" s="13"/>
    </row>
    <row r="1017" spans="1:9" x14ac:dyDescent="0.25">
      <c r="E1017" s="67"/>
      <c r="F1017" s="29"/>
      <c r="G1017" s="29"/>
      <c r="H1017" s="29"/>
      <c r="I1017" s="29"/>
    </row>
    <row r="1018" spans="1:9" x14ac:dyDescent="0.25">
      <c r="E1018" s="67"/>
      <c r="F1018" s="29"/>
      <c r="G1018" s="29"/>
      <c r="H1018" s="29"/>
      <c r="I1018" s="29"/>
    </row>
    <row r="1019" spans="1:9" x14ac:dyDescent="0.25">
      <c r="E1019" s="67"/>
      <c r="F1019" s="29"/>
      <c r="G1019" s="29"/>
      <c r="H1019" s="29"/>
      <c r="I1019" s="29"/>
    </row>
    <row r="1020" spans="1:9" x14ac:dyDescent="0.25">
      <c r="E1020" s="67"/>
      <c r="F1020" s="29"/>
      <c r="G1020" s="29"/>
      <c r="H1020" s="29"/>
      <c r="I1020" s="29"/>
    </row>
    <row r="1021" spans="1:9" x14ac:dyDescent="0.25">
      <c r="F1021" s="29"/>
      <c r="G1021" s="29"/>
      <c r="H1021" s="29"/>
      <c r="I1021" s="29"/>
    </row>
    <row r="1022" spans="1:9" x14ac:dyDescent="0.25">
      <c r="F1022" s="29"/>
      <c r="G1022" s="29"/>
      <c r="H1022" s="29"/>
      <c r="I1022" s="29"/>
    </row>
    <row r="1023" spans="1:9" x14ac:dyDescent="0.25">
      <c r="A1023" s="192"/>
      <c r="B1023" s="13"/>
      <c r="C1023" s="13"/>
      <c r="D1023" s="14"/>
      <c r="E1023" s="14"/>
      <c r="F1023" s="40"/>
      <c r="G1023" s="40"/>
      <c r="H1023" s="40"/>
      <c r="I1023" s="40"/>
    </row>
    <row r="1024" spans="1:9" x14ac:dyDescent="0.25">
      <c r="A1024" s="192"/>
      <c r="B1024" s="13"/>
      <c r="C1024" s="13"/>
      <c r="D1024" s="14"/>
      <c r="E1024" s="14"/>
      <c r="F1024" s="40"/>
      <c r="G1024" s="40"/>
      <c r="H1024" s="40"/>
      <c r="I1024" s="40"/>
    </row>
    <row r="1025" spans="1:9" x14ac:dyDescent="0.25">
      <c r="F1025" s="29"/>
      <c r="G1025" s="29"/>
      <c r="H1025" s="29"/>
      <c r="I1025" s="29"/>
    </row>
    <row r="1026" spans="1:9" x14ac:dyDescent="0.25">
      <c r="A1026" s="192"/>
      <c r="F1026" s="29"/>
      <c r="G1026" s="29"/>
      <c r="H1026" s="29"/>
      <c r="I1026" s="29"/>
    </row>
    <row r="1027" spans="1:9" x14ac:dyDescent="0.25">
      <c r="E1027" s="67"/>
      <c r="F1027" s="29"/>
      <c r="G1027" s="29"/>
      <c r="H1027" s="29"/>
      <c r="I1027" s="29"/>
    </row>
    <row r="1028" spans="1:9" x14ac:dyDescent="0.25">
      <c r="E1028" s="67"/>
      <c r="F1028" s="29"/>
      <c r="G1028" s="29"/>
      <c r="H1028" s="29"/>
      <c r="I1028" s="29"/>
    </row>
    <row r="1029" spans="1:9" x14ac:dyDescent="0.25">
      <c r="E1029" s="67"/>
      <c r="F1029" s="29"/>
      <c r="G1029" s="29"/>
      <c r="H1029" s="29"/>
      <c r="I1029" s="29"/>
    </row>
    <row r="1030" spans="1:9" x14ac:dyDescent="0.25">
      <c r="E1030" s="67"/>
      <c r="F1030" s="29"/>
      <c r="G1030" s="29"/>
      <c r="H1030" s="29"/>
      <c r="I1030" s="29"/>
    </row>
    <row r="1031" spans="1:9" x14ac:dyDescent="0.25">
      <c r="E1031" s="67"/>
      <c r="F1031" s="29"/>
      <c r="G1031" s="29"/>
      <c r="H1031" s="29"/>
      <c r="I1031" s="29"/>
    </row>
    <row r="1032" spans="1:9" x14ac:dyDescent="0.25">
      <c r="E1032" s="67"/>
      <c r="F1032" s="29"/>
      <c r="G1032" s="29"/>
      <c r="H1032" s="29"/>
      <c r="I1032" s="29"/>
    </row>
    <row r="1033" spans="1:9" x14ac:dyDescent="0.25">
      <c r="E1033" s="67"/>
      <c r="F1033" s="29"/>
      <c r="G1033" s="29"/>
      <c r="H1033" s="29"/>
      <c r="I1033" s="29"/>
    </row>
    <row r="1034" spans="1:9" x14ac:dyDescent="0.25">
      <c r="F1034" s="29"/>
      <c r="G1034" s="29"/>
      <c r="H1034" s="29"/>
      <c r="I1034" s="29"/>
    </row>
    <row r="1035" spans="1:9" x14ac:dyDescent="0.25">
      <c r="A1035" s="192"/>
      <c r="F1035" s="40"/>
      <c r="G1035" s="40"/>
      <c r="H1035" s="40"/>
      <c r="I1035" s="40"/>
    </row>
    <row r="1036" spans="1:9" x14ac:dyDescent="0.25">
      <c r="A1036" s="192"/>
      <c r="F1036" s="40"/>
      <c r="G1036" s="40"/>
      <c r="H1036" s="40"/>
      <c r="I1036" s="40"/>
    </row>
    <row r="1037" spans="1:9" x14ac:dyDescent="0.25">
      <c r="F1037" s="29"/>
      <c r="G1037" s="29"/>
      <c r="H1037" s="29"/>
      <c r="I1037" s="29"/>
    </row>
    <row r="1038" spans="1:9" x14ac:dyDescent="0.25">
      <c r="A1038" s="192"/>
      <c r="F1038" s="29"/>
      <c r="G1038" s="29"/>
      <c r="H1038" s="29"/>
      <c r="I1038" s="29"/>
    </row>
    <row r="1039" spans="1:9" x14ac:dyDescent="0.25">
      <c r="F1039" s="29"/>
      <c r="G1039" s="29"/>
      <c r="H1039" s="29"/>
      <c r="I1039" s="29"/>
    </row>
    <row r="1040" spans="1:9" x14ac:dyDescent="0.25">
      <c r="F1040" s="29"/>
      <c r="G1040" s="29"/>
      <c r="H1040" s="29"/>
      <c r="I1040" s="29"/>
    </row>
    <row r="1041" spans="1:9" x14ac:dyDescent="0.25">
      <c r="F1041" s="29"/>
      <c r="G1041" s="29"/>
      <c r="H1041" s="29"/>
      <c r="I1041" s="29"/>
    </row>
    <row r="1042" spans="1:9" x14ac:dyDescent="0.25">
      <c r="A1042" s="192"/>
      <c r="F1042" s="40"/>
      <c r="G1042" s="40"/>
      <c r="H1042" s="40"/>
      <c r="I1042" s="40"/>
    </row>
    <row r="1043" spans="1:9" x14ac:dyDescent="0.25">
      <c r="F1043" s="29"/>
      <c r="G1043" s="29"/>
      <c r="H1043" s="29"/>
      <c r="I1043" s="29"/>
    </row>
    <row r="1044" spans="1:9" x14ac:dyDescent="0.25">
      <c r="A1044" s="192"/>
      <c r="F1044" s="29"/>
      <c r="G1044" s="29"/>
      <c r="H1044" s="29"/>
      <c r="I1044" s="29"/>
    </row>
    <row r="1045" spans="1:9" x14ac:dyDescent="0.25">
      <c r="F1045" s="29"/>
      <c r="G1045" s="29"/>
      <c r="H1045" s="29"/>
      <c r="I1045" s="29"/>
    </row>
    <row r="1046" spans="1:9" x14ac:dyDescent="0.25">
      <c r="A1046" s="192"/>
      <c r="B1046" s="13"/>
      <c r="C1046" s="13"/>
      <c r="D1046" s="14"/>
      <c r="E1046" s="14"/>
      <c r="F1046" s="40"/>
      <c r="G1046" s="40"/>
      <c r="H1046" s="40"/>
      <c r="I1046" s="40"/>
    </row>
    <row r="1047" spans="1:9" x14ac:dyDescent="0.25">
      <c r="E1047" s="67"/>
    </row>
    <row r="1048" spans="1:9" x14ac:dyDescent="0.25">
      <c r="E1048" s="67"/>
    </row>
    <row r="1052" spans="1:9" x14ac:dyDescent="0.25">
      <c r="A1052" s="192"/>
      <c r="F1052" s="14"/>
      <c r="G1052" s="14"/>
      <c r="H1052" s="14"/>
      <c r="I1052" s="14"/>
    </row>
    <row r="1054" spans="1:9" x14ac:dyDescent="0.25">
      <c r="A1054" s="192"/>
      <c r="B1054" s="13"/>
    </row>
    <row r="1057" spans="1:9" x14ac:dyDescent="0.25">
      <c r="A1057" s="192"/>
      <c r="B1057" s="13"/>
      <c r="C1057" s="13"/>
      <c r="D1057" s="14"/>
      <c r="E1057" s="14"/>
      <c r="F1057" s="14"/>
      <c r="G1057" s="14"/>
      <c r="H1057" s="14"/>
      <c r="I1057" s="14"/>
    </row>
    <row r="1061" spans="1:9" x14ac:dyDescent="0.25">
      <c r="C1061" s="15"/>
    </row>
    <row r="1065" spans="1:9" x14ac:dyDescent="0.25">
      <c r="C1065" s="15"/>
    </row>
  </sheetData>
  <autoFilter ref="A1:K1065"/>
  <mergeCells count="69">
    <mergeCell ref="A842:A843"/>
    <mergeCell ref="B842:B843"/>
    <mergeCell ref="C842:C843"/>
    <mergeCell ref="F842:H842"/>
    <mergeCell ref="A362:A363"/>
    <mergeCell ref="B362:B363"/>
    <mergeCell ref="C362:C363"/>
    <mergeCell ref="A474:A475"/>
    <mergeCell ref="B474:B475"/>
    <mergeCell ref="C474:C475"/>
    <mergeCell ref="F474:H474"/>
    <mergeCell ref="A838:B838"/>
    <mergeCell ref="A839:B839"/>
    <mergeCell ref="A549:A550"/>
    <mergeCell ref="B549:B550"/>
    <mergeCell ref="C549:C550"/>
    <mergeCell ref="A956:K956"/>
    <mergeCell ref="A957:K957"/>
    <mergeCell ref="A958:K958"/>
    <mergeCell ref="C9:C10"/>
    <mergeCell ref="A9:A10"/>
    <mergeCell ref="B9:B10"/>
    <mergeCell ref="A103:A104"/>
    <mergeCell ref="B103:B104"/>
    <mergeCell ref="C103:C104"/>
    <mergeCell ref="F103:H103"/>
    <mergeCell ref="A189:A190"/>
    <mergeCell ref="B189:B190"/>
    <mergeCell ref="C189:C190"/>
    <mergeCell ref="F189:H189"/>
    <mergeCell ref="A283:A284"/>
    <mergeCell ref="B283:B284"/>
    <mergeCell ref="A955:K955"/>
    <mergeCell ref="A944:K944"/>
    <mergeCell ref="A945:K945"/>
    <mergeCell ref="A946:K946"/>
    <mergeCell ref="A947:K947"/>
    <mergeCell ref="A948:K948"/>
    <mergeCell ref="A949:K949"/>
    <mergeCell ref="A950:K950"/>
    <mergeCell ref="A951:K951"/>
    <mergeCell ref="A952:K952"/>
    <mergeCell ref="A953:K953"/>
    <mergeCell ref="A954:K954"/>
    <mergeCell ref="A943:K943"/>
    <mergeCell ref="A933:B933"/>
    <mergeCell ref="A935:K935"/>
    <mergeCell ref="A936:K936"/>
    <mergeCell ref="A937:K937"/>
    <mergeCell ref="A938:K938"/>
    <mergeCell ref="A939:K939"/>
    <mergeCell ref="A940:K940"/>
    <mergeCell ref="A941:K941"/>
    <mergeCell ref="A942:K942"/>
    <mergeCell ref="A741:A742"/>
    <mergeCell ref="B741:B742"/>
    <mergeCell ref="C741:C742"/>
    <mergeCell ref="F741:H741"/>
    <mergeCell ref="F9:H9"/>
    <mergeCell ref="F283:H283"/>
    <mergeCell ref="F362:H362"/>
    <mergeCell ref="C473:F473"/>
    <mergeCell ref="C283:C284"/>
    <mergeCell ref="F549:H549"/>
    <mergeCell ref="A638:A639"/>
    <mergeCell ref="B638:B639"/>
    <mergeCell ref="C638:C639"/>
    <mergeCell ref="F638:H638"/>
    <mergeCell ref="A332:B332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 года до 3х лет</vt:lpstr>
      <vt:lpstr>от 3х до 7 лет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2025-12-04T09:07:37Z</dcterms:modified>
</cp:coreProperties>
</file>